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eda\Active Protocols and Files\OHT Study\AHA 2-year study\Data\"/>
    </mc:Choice>
  </mc:AlternateContent>
  <bookViews>
    <workbookView xWindow="4680" yWindow="0" windowWidth="18360" windowHeight="9396"/>
  </bookViews>
  <sheets>
    <sheet name="Study Visit Data" sheetId="1" r:id="rId1"/>
    <sheet name="Adheren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U15" i="1" l="1"/>
  <c r="FT15" i="1"/>
  <c r="FS15" i="1"/>
  <c r="FU16" i="1"/>
  <c r="FT16" i="1"/>
  <c r="FS16" i="1"/>
  <c r="C16" i="2" l="1"/>
  <c r="B15" i="2"/>
  <c r="C15" i="2"/>
  <c r="DE4" i="1"/>
  <c r="DE5" i="1"/>
  <c r="DE6" i="1"/>
  <c r="DE7" i="1"/>
  <c r="DE8" i="1"/>
  <c r="DE10" i="1"/>
  <c r="DE11" i="1"/>
  <c r="DE12" i="1"/>
  <c r="DE13" i="1"/>
  <c r="DE14" i="1"/>
  <c r="DE15" i="1"/>
  <c r="DE16" i="1"/>
  <c r="DE3" i="1"/>
  <c r="DC14" i="1" l="1"/>
  <c r="DC13" i="1"/>
  <c r="I4" i="1" l="1"/>
  <c r="G4" i="1"/>
  <c r="I3" i="1" l="1"/>
  <c r="G3" i="1"/>
  <c r="FU13" i="1" l="1"/>
  <c r="FU14" i="1"/>
  <c r="FT14" i="1"/>
  <c r="FS14" i="1"/>
  <c r="FT13" i="1"/>
  <c r="FS13" i="1"/>
  <c r="DB16" i="1"/>
  <c r="DA16" i="1"/>
  <c r="DB15" i="1"/>
  <c r="DA15" i="1"/>
  <c r="DB14" i="1"/>
  <c r="DA14" i="1"/>
  <c r="DB13" i="1"/>
  <c r="DA13" i="1"/>
  <c r="DC16" i="1"/>
  <c r="DC15" i="1"/>
  <c r="AK16" i="1"/>
  <c r="AJ16" i="1"/>
  <c r="AI16" i="1"/>
  <c r="DC12" i="1"/>
  <c r="AM16" i="1" l="1"/>
  <c r="AM4" i="1" l="1"/>
  <c r="AM5" i="1"/>
  <c r="AM6" i="1"/>
  <c r="AM7" i="1"/>
  <c r="AM9" i="1"/>
  <c r="AM10" i="1"/>
  <c r="AM11" i="1"/>
  <c r="AM12" i="1"/>
  <c r="AM13" i="1"/>
  <c r="AM14" i="1"/>
  <c r="AM15" i="1"/>
  <c r="AM3" i="1"/>
  <c r="AI13" i="1" l="1"/>
  <c r="AJ15" i="1" l="1"/>
  <c r="AI15" i="1"/>
  <c r="AJ14" i="1"/>
  <c r="AI14" i="1"/>
  <c r="AJ13" i="1"/>
  <c r="AK13" i="1" l="1"/>
  <c r="AK14" i="1"/>
  <c r="AK15" i="1" l="1"/>
  <c r="Z12" i="1" l="1"/>
  <c r="Y12" i="1"/>
  <c r="B8" i="2" l="1"/>
  <c r="FT6" i="1" l="1"/>
  <c r="FS6" i="1"/>
  <c r="FU6" i="1"/>
  <c r="FU7" i="1"/>
  <c r="FT7" i="1"/>
  <c r="FS7" i="1"/>
  <c r="FU9" i="1"/>
  <c r="FT9" i="1"/>
  <c r="FS9" i="1"/>
  <c r="FT8" i="1"/>
  <c r="FS8" i="1"/>
  <c r="FU8" i="1"/>
  <c r="FU10" i="1"/>
  <c r="FU12" i="1"/>
  <c r="DB12" i="1"/>
  <c r="DA12" i="1"/>
  <c r="DB11" i="1"/>
  <c r="DA11" i="1"/>
  <c r="DC11" i="1"/>
  <c r="DC5" i="1"/>
  <c r="DB5" i="1"/>
  <c r="DA5" i="1"/>
  <c r="EV4" i="1" l="1"/>
  <c r="ES4" i="1" l="1"/>
  <c r="EQ4" i="1"/>
  <c r="ES3" i="1"/>
  <c r="EQ3" i="1"/>
  <c r="CD4" i="1"/>
  <c r="CD3" i="1"/>
  <c r="CA4" i="1"/>
  <c r="BY4" i="1"/>
  <c r="CA3" i="1"/>
  <c r="BY3" i="1"/>
</calcChain>
</file>

<file path=xl/sharedStrings.xml><?xml version="1.0" encoding="utf-8"?>
<sst xmlns="http://schemas.openxmlformats.org/spreadsheetml/2006/main" count="258" uniqueCount="94">
  <si>
    <t>Patient</t>
  </si>
  <si>
    <t>Baseline Data</t>
  </si>
  <si>
    <t>Age</t>
  </si>
  <si>
    <t>Time Since Transplant</t>
  </si>
  <si>
    <t>Height</t>
  </si>
  <si>
    <t>Weight</t>
  </si>
  <si>
    <t>BMI</t>
  </si>
  <si>
    <t>BMI Percentile</t>
  </si>
  <si>
    <t>Body Surface Area</t>
  </si>
  <si>
    <t>Waist Circumference</t>
  </si>
  <si>
    <t>Hip Circumference</t>
  </si>
  <si>
    <t>Waist:Hip Ratio</t>
  </si>
  <si>
    <t>Average SBP</t>
  </si>
  <si>
    <t>Average DBP</t>
  </si>
  <si>
    <t>Average MBP</t>
  </si>
  <si>
    <t>CRP (mg/dL)</t>
  </si>
  <si>
    <t>Fasting Total Cholesterol (mg/dL)</t>
  </si>
  <si>
    <t>Fasting Triglycerides (mg/dL)</t>
  </si>
  <si>
    <t>Fasting HDL Cholesterol (mg/dL)</t>
  </si>
  <si>
    <t>Fasting LDL Cholesterol (mg/dL)</t>
  </si>
  <si>
    <t>Fasting Glucose (mg/dL)</t>
  </si>
  <si>
    <t>HbA1C (%)</t>
  </si>
  <si>
    <t>Right CIMT - Average (mm)</t>
  </si>
  <si>
    <t>Left CIMT - Average (mm)</t>
  </si>
  <si>
    <t>Right CCA Peak Velocity (cm/second)</t>
  </si>
  <si>
    <t>Left CCA Peak Velocity (cm/second)</t>
  </si>
  <si>
    <t>Right ICA Pulsatility Index (cm/second)</t>
  </si>
  <si>
    <t>Left ICA Pulsatility Index (cm/second)</t>
  </si>
  <si>
    <t>Average AI</t>
  </si>
  <si>
    <t>Average AI75</t>
  </si>
  <si>
    <t>Average Pulse Wave Velocity (m/s)</t>
  </si>
  <si>
    <t>EndoPAT Index (RHI)</t>
  </si>
  <si>
    <t>Augmentation Index (%)</t>
  </si>
  <si>
    <t>Augmentation Index @75bpm (%)</t>
  </si>
  <si>
    <t>Max VO2</t>
  </si>
  <si>
    <t>Max Heart Rate</t>
  </si>
  <si>
    <t>Percent Predicted VO2 Max</t>
  </si>
  <si>
    <t>Percent Predicted HR Max</t>
  </si>
  <si>
    <t>Percent Predicted O2 Pulse (VO2 Max/HR Max)</t>
  </si>
  <si>
    <t>Percent Predicted Anaerobic Threshold</t>
  </si>
  <si>
    <t>Functional Movement Score</t>
  </si>
  <si>
    <t>Time in Sedentary Activity (%)</t>
  </si>
  <si>
    <t>Time in Light Activity (%)</t>
  </si>
  <si>
    <t>Time in Moderate Activity (%)</t>
  </si>
  <si>
    <t>Time in Vigorous Activity (%)</t>
  </si>
  <si>
    <t>Calorie (kcal)</t>
  </si>
  <si>
    <t>Total Fat</t>
  </si>
  <si>
    <t>Fiber</t>
  </si>
  <si>
    <t>Calcium</t>
  </si>
  <si>
    <t>Magnesium</t>
  </si>
  <si>
    <t>Potassium</t>
  </si>
  <si>
    <t>Sodium</t>
  </si>
  <si>
    <t>Saturated Fat</t>
  </si>
  <si>
    <t>Global Health</t>
  </si>
  <si>
    <t>Physical Functioning</t>
  </si>
  <si>
    <t>Role/Social Limitations-Emotional</t>
  </si>
  <si>
    <t>Role/Social Limitations- Behavioral</t>
  </si>
  <si>
    <t>Role/Social Limitations- Physical</t>
  </si>
  <si>
    <t>Bodily Pain/Discomfort</t>
  </si>
  <si>
    <t>Behavior</t>
  </si>
  <si>
    <t>Global Behavior Item</t>
  </si>
  <si>
    <t>Mental Health</t>
  </si>
  <si>
    <t>Self Esteem</t>
  </si>
  <si>
    <t>General Health Perceptions</t>
  </si>
  <si>
    <t>Change in Health</t>
  </si>
  <si>
    <t>Family Activities</t>
  </si>
  <si>
    <t>Family Cohesion</t>
  </si>
  <si>
    <t>&lt;0.2</t>
  </si>
  <si>
    <t>3rd Visit</t>
  </si>
  <si>
    <t>2nd visit</t>
  </si>
  <si>
    <t>Endopat AI</t>
  </si>
  <si>
    <t>Completed</t>
  </si>
  <si>
    <t>Scheduled</t>
  </si>
  <si>
    <t>Exercise</t>
  </si>
  <si>
    <t>Nutrition</t>
  </si>
  <si>
    <t>lnRHI</t>
  </si>
  <si>
    <t>SBP percentile</t>
  </si>
  <si>
    <t>DBP percentile</t>
  </si>
  <si>
    <t>Right CCA- Beta Stiffness</t>
  </si>
  <si>
    <t xml:space="preserve">Left CCA- Elastic Modulus </t>
  </si>
  <si>
    <t>Left CCA- Beta Stiffness</t>
  </si>
  <si>
    <t xml:space="preserve">Right CCA- Elastic Modulus (mmhg) </t>
  </si>
  <si>
    <t>Gender</t>
  </si>
  <si>
    <t>Female</t>
  </si>
  <si>
    <t>Male</t>
  </si>
  <si>
    <t>ln RHI</t>
  </si>
  <si>
    <t>SBP Percentile</t>
  </si>
  <si>
    <t>DBP Percentile</t>
  </si>
  <si>
    <t>Maintenance</t>
  </si>
  <si>
    <t>EP (Right)</t>
  </si>
  <si>
    <t>B-index (Right)</t>
  </si>
  <si>
    <t>EP (Left)</t>
  </si>
  <si>
    <t>B-Index (Left)</t>
  </si>
  <si>
    <t>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</si>
</sst>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0.0000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FF00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2" fontId="0" fillId="0" borderId="0" xfId="0" applyNumberFormat="1"/>
    <xf numFmtId="9" fontId="0" fillId="0" borderId="0" xfId="0" applyNumberFormat="1"/>
    <xf numFmtId="164" fontId="0" fillId="5" borderId="0" xfId="0" applyNumberFormat="1" applyFill="1"/>
    <xf numFmtId="0" fontId="0" fillId="5" borderId="0" xfId="0" applyFill="1"/>
    <xf numFmtId="0" fontId="0" fillId="6" borderId="0" xfId="0" applyFill="1"/>
    <xf numFmtId="0" fontId="2" fillId="0" borderId="0" xfId="0" applyFont="1"/>
    <xf numFmtId="164" fontId="0" fillId="0" borderId="0" xfId="0" applyNumberFormat="1" applyFill="1"/>
    <xf numFmtId="0" fontId="0" fillId="0" borderId="0" xfId="0" applyFont="1"/>
    <xf numFmtId="0" fontId="0" fillId="0" borderId="0" xfId="0" applyFill="1"/>
    <xf numFmtId="164" fontId="2" fillId="7" borderId="0" xfId="0" applyNumberFormat="1" applyFont="1" applyFill="1"/>
    <xf numFmtId="0" fontId="0" fillId="7" borderId="0" xfId="0" applyFill="1"/>
    <xf numFmtId="167" fontId="0" fillId="0" borderId="0" xfId="0" applyNumberFormat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6" fontId="0" fillId="0" borderId="0" xfId="0" applyNumberFormat="1"/>
    <xf numFmtId="0" fontId="0" fillId="0" borderId="0" xfId="0" applyNumberFormat="1"/>
    <xf numFmtId="166" fontId="4" fillId="0" borderId="0" xfId="1" applyNumberFormat="1" applyFont="1"/>
    <xf numFmtId="165" fontId="0" fillId="0" borderId="0" xfId="0" applyNumberFormat="1" applyFill="1"/>
    <xf numFmtId="0" fontId="0" fillId="8" borderId="0" xfId="0" applyFill="1"/>
    <xf numFmtId="2" fontId="0" fillId="0" borderId="0" xfId="1" applyNumberFormat="1" applyFont="1" applyFill="1"/>
    <xf numFmtId="0" fontId="0" fillId="0" borderId="0" xfId="1" applyNumberFormat="1" applyFont="1"/>
    <xf numFmtId="165" fontId="4" fillId="0" borderId="0" xfId="0" applyNumberFormat="1" applyFont="1" applyFill="1"/>
    <xf numFmtId="0" fontId="0" fillId="9" borderId="0" xfId="0" applyFill="1"/>
    <xf numFmtId="0" fontId="3" fillId="9" borderId="0" xfId="0" applyFont="1" applyFill="1"/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6"/>
  <sheetViews>
    <sheetView tabSelected="1" zoomScale="68" zoomScaleNormal="68" workbookViewId="0">
      <pane xSplit="1" topLeftCell="GF1" activePane="topRight" state="frozen"/>
      <selection pane="topRight" activeCell="B43" sqref="B43"/>
    </sheetView>
  </sheetViews>
  <sheetFormatPr defaultRowHeight="15" x14ac:dyDescent="0.25"/>
  <cols>
    <col min="1" max="2" width="18.453125" customWidth="1"/>
    <col min="3" max="3" width="12.6328125" customWidth="1"/>
    <col min="4" max="4" width="20.26953125" bestFit="1" customWidth="1"/>
    <col min="5" max="6" width="12.7265625" bestFit="1" customWidth="1"/>
    <col min="7" max="7" width="5.1796875" bestFit="1" customWidth="1"/>
    <col min="8" max="8" width="12.90625" bestFit="1" customWidth="1"/>
    <col min="9" max="9" width="16.90625" bestFit="1" customWidth="1"/>
    <col min="10" max="10" width="18.6328125" bestFit="1" customWidth="1"/>
    <col min="11" max="11" width="16.54296875" bestFit="1" customWidth="1"/>
    <col min="12" max="12" width="13.81640625" bestFit="1" customWidth="1"/>
    <col min="13" max="13" width="12.08984375" bestFit="1" customWidth="1"/>
    <col min="14" max="14" width="12.26953125" bestFit="1" customWidth="1"/>
    <col min="15" max="15" width="12.36328125" bestFit="1" customWidth="1"/>
    <col min="16" max="16" width="13.36328125" bestFit="1" customWidth="1"/>
    <col min="17" max="17" width="13.453125" bestFit="1" customWidth="1"/>
    <col min="18" max="18" width="11.81640625" bestFit="1" customWidth="1"/>
    <col min="19" max="19" width="29.7265625" bestFit="1" customWidth="1"/>
    <col min="20" max="20" width="26" bestFit="1" customWidth="1"/>
    <col min="21" max="21" width="29.08984375" bestFit="1" customWidth="1"/>
    <col min="22" max="22" width="29" bestFit="1" customWidth="1"/>
    <col min="23" max="23" width="22" bestFit="1" customWidth="1"/>
    <col min="24" max="24" width="10.26953125" bestFit="1" customWidth="1"/>
    <col min="25" max="25" width="24.26953125" bestFit="1" customWidth="1"/>
    <col min="26" max="26" width="23.08984375" bestFit="1" customWidth="1"/>
    <col min="27" max="27" width="32.1796875" bestFit="1" customWidth="1"/>
    <col min="28" max="28" width="22.90625" bestFit="1" customWidth="1"/>
    <col min="29" max="29" width="23.7265625" bestFit="1" customWidth="1"/>
    <col min="30" max="30" width="21.6328125" bestFit="1" customWidth="1"/>
    <col min="31" max="31" width="33.26953125" bestFit="1" customWidth="1"/>
    <col min="32" max="32" width="32" bestFit="1" customWidth="1"/>
    <col min="33" max="33" width="33.81640625" bestFit="1" customWidth="1"/>
    <col min="34" max="34" width="32.54296875" bestFit="1" customWidth="1"/>
    <col min="35" max="35" width="10.08984375" bestFit="1" customWidth="1"/>
    <col min="36" max="36" width="12.26953125" bestFit="1" customWidth="1"/>
    <col min="37" max="37" width="31" bestFit="1" customWidth="1"/>
    <col min="38" max="38" width="18.90625" bestFit="1" customWidth="1"/>
    <col min="39" max="39" width="5.7265625" bestFit="1" customWidth="1"/>
    <col min="40" max="40" width="21.1796875" bestFit="1" customWidth="1"/>
    <col min="41" max="41" width="29.6328125" bestFit="1" customWidth="1"/>
    <col min="42" max="42" width="8.54296875" bestFit="1" customWidth="1"/>
    <col min="43" max="43" width="14" bestFit="1" customWidth="1"/>
    <col min="44" max="44" width="24.54296875" bestFit="1" customWidth="1"/>
    <col min="45" max="45" width="23.36328125" bestFit="1" customWidth="1"/>
    <col min="46" max="46" width="41.6328125" bestFit="1" customWidth="1"/>
    <col min="47" max="47" width="34.81640625" bestFit="1" customWidth="1"/>
    <col min="48" max="48" width="24.81640625" bestFit="1" customWidth="1"/>
    <col min="49" max="49" width="26.54296875" bestFit="1" customWidth="1"/>
    <col min="50" max="50" width="21.90625" bestFit="1" customWidth="1"/>
    <col min="51" max="51" width="25.90625" bestFit="1" customWidth="1"/>
    <col min="52" max="52" width="25.36328125" bestFit="1" customWidth="1"/>
    <col min="53" max="53" width="12.08984375" bestFit="1" customWidth="1"/>
    <col min="54" max="54" width="8.54296875" bestFit="1" customWidth="1"/>
    <col min="55" max="55" width="5.26953125" bestFit="1" customWidth="1"/>
    <col min="56" max="56" width="7.54296875" bestFit="1" customWidth="1"/>
    <col min="57" max="57" width="10.54296875" bestFit="1" customWidth="1"/>
    <col min="58" max="58" width="9.54296875" bestFit="1" customWidth="1"/>
    <col min="59" max="59" width="7.1796875" bestFit="1" customWidth="1"/>
    <col min="60" max="60" width="12.54296875" bestFit="1" customWidth="1"/>
    <col min="61" max="61" width="12.26953125" bestFit="1" customWidth="1"/>
    <col min="62" max="62" width="18.54296875" bestFit="1" customWidth="1"/>
    <col min="63" max="63" width="29.36328125" bestFit="1" customWidth="1"/>
    <col min="64" max="64" width="30.54296875" bestFit="1" customWidth="1"/>
    <col min="65" max="65" width="28.54296875" bestFit="1" customWidth="1"/>
    <col min="66" max="66" width="20" bestFit="1" customWidth="1"/>
    <col min="67" max="67" width="8.36328125" bestFit="1" customWidth="1"/>
    <col min="68" max="68" width="18.6328125" bestFit="1" customWidth="1"/>
    <col min="69" max="69" width="12.36328125" bestFit="1" customWidth="1"/>
    <col min="70" max="70" width="10.90625" bestFit="1" customWidth="1"/>
    <col min="71" max="71" width="24.54296875" bestFit="1" customWidth="1"/>
    <col min="72" max="72" width="15.6328125" bestFit="1" customWidth="1"/>
    <col min="73" max="73" width="14.36328125" bestFit="1" customWidth="1"/>
    <col min="74" max="74" width="15.08984375" bestFit="1" customWidth="1"/>
    <col min="75" max="75" width="8.08984375" bestFit="1" customWidth="1"/>
    <col min="76" max="76" width="6.81640625" bestFit="1" customWidth="1"/>
    <col min="77" max="77" width="12.6328125" bestFit="1" customWidth="1"/>
    <col min="78" max="78" width="12.90625" bestFit="1" customWidth="1"/>
    <col min="79" max="79" width="16.90625" bestFit="1" customWidth="1"/>
    <col min="80" max="80" width="18.6328125" bestFit="1" customWidth="1"/>
    <col min="81" max="81" width="16.54296875" bestFit="1" customWidth="1"/>
    <col min="82" max="82" width="13.81640625" bestFit="1" customWidth="1"/>
    <col min="83" max="85" width="12.6328125" customWidth="1"/>
    <col min="86" max="86" width="13.453125" bestFit="1" customWidth="1"/>
    <col min="87" max="87" width="13.6328125" bestFit="1" customWidth="1"/>
    <col min="88" max="88" width="11.81640625" bestFit="1" customWidth="1"/>
    <col min="89" max="89" width="29.7265625" bestFit="1" customWidth="1"/>
    <col min="90" max="90" width="26" bestFit="1" customWidth="1"/>
    <col min="91" max="91" width="29.08984375" bestFit="1" customWidth="1"/>
    <col min="92" max="92" width="29" bestFit="1" customWidth="1"/>
    <col min="93" max="93" width="22" bestFit="1" customWidth="1"/>
    <col min="94" max="94" width="10.26953125" bestFit="1" customWidth="1"/>
    <col min="95" max="95" width="24.26953125" bestFit="1" customWidth="1"/>
    <col min="96" max="96" width="23.08984375" bestFit="1" customWidth="1"/>
    <col min="97" max="100" width="23.08984375" customWidth="1"/>
    <col min="101" max="101" width="33.26953125" bestFit="1" customWidth="1"/>
    <col min="102" max="102" width="32" bestFit="1" customWidth="1"/>
    <col min="103" max="103" width="33.81640625" bestFit="1" customWidth="1"/>
    <col min="104" max="104" width="32.54296875" bestFit="1" customWidth="1"/>
    <col min="105" max="106" width="12.6328125" bestFit="1" customWidth="1"/>
    <col min="107" max="107" width="31" bestFit="1" customWidth="1"/>
    <col min="192" max="192" width="10.54296875" bestFit="1" customWidth="1"/>
    <col min="193" max="193" width="11.54296875" bestFit="1" customWidth="1"/>
  </cols>
  <sheetData>
    <row r="1" spans="1:213" x14ac:dyDescent="0.25">
      <c r="B1" t="s">
        <v>1</v>
      </c>
      <c r="AN1" t="s">
        <v>70</v>
      </c>
      <c r="BW1" t="s">
        <v>69</v>
      </c>
      <c r="EO1" t="s">
        <v>68</v>
      </c>
    </row>
    <row r="2" spans="1:213" x14ac:dyDescent="0.25">
      <c r="A2" t="s">
        <v>0</v>
      </c>
      <c r="B2" s="4" t="s">
        <v>82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76</v>
      </c>
      <c r="Q2" s="4" t="s">
        <v>77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81</v>
      </c>
      <c r="AB2" s="4" t="s">
        <v>78</v>
      </c>
      <c r="AC2" s="4" t="s">
        <v>79</v>
      </c>
      <c r="AD2" s="4" t="s">
        <v>80</v>
      </c>
      <c r="AE2" s="4" t="s">
        <v>24</v>
      </c>
      <c r="AF2" s="4" t="s">
        <v>25</v>
      </c>
      <c r="AG2" s="4" t="s">
        <v>26</v>
      </c>
      <c r="AH2" s="4" t="s">
        <v>27</v>
      </c>
      <c r="AI2" s="4" t="s">
        <v>28</v>
      </c>
      <c r="AJ2" s="4" t="s">
        <v>29</v>
      </c>
      <c r="AK2" s="4" t="s">
        <v>30</v>
      </c>
      <c r="AL2" s="4" t="s">
        <v>31</v>
      </c>
      <c r="AM2" s="4" t="s">
        <v>75</v>
      </c>
      <c r="AN2" s="4" t="s">
        <v>32</v>
      </c>
      <c r="AO2" s="4" t="s">
        <v>33</v>
      </c>
      <c r="AP2" s="4" t="s">
        <v>34</v>
      </c>
      <c r="AQ2" s="4" t="s">
        <v>35</v>
      </c>
      <c r="AR2" s="4" t="s">
        <v>36</v>
      </c>
      <c r="AS2" s="4" t="s">
        <v>37</v>
      </c>
      <c r="AT2" s="4" t="s">
        <v>38</v>
      </c>
      <c r="AU2" s="4" t="s">
        <v>39</v>
      </c>
      <c r="AV2" s="4" t="s">
        <v>40</v>
      </c>
      <c r="AW2" s="5" t="s">
        <v>41</v>
      </c>
      <c r="AX2" s="5" t="s">
        <v>42</v>
      </c>
      <c r="AY2" s="5" t="s">
        <v>43</v>
      </c>
      <c r="AZ2" s="5" t="s">
        <v>44</v>
      </c>
      <c r="BA2" s="4" t="s">
        <v>45</v>
      </c>
      <c r="BB2" s="4" t="s">
        <v>46</v>
      </c>
      <c r="BC2" s="4" t="s">
        <v>47</v>
      </c>
      <c r="BD2" s="4" t="s">
        <v>48</v>
      </c>
      <c r="BE2" s="4" t="s">
        <v>49</v>
      </c>
      <c r="BF2" s="4" t="s">
        <v>50</v>
      </c>
      <c r="BG2" s="4" t="s">
        <v>51</v>
      </c>
      <c r="BH2" s="4" t="s">
        <v>52</v>
      </c>
      <c r="BI2" s="4" t="s">
        <v>53</v>
      </c>
      <c r="BJ2" s="4" t="s">
        <v>54</v>
      </c>
      <c r="BK2" s="4" t="s">
        <v>55</v>
      </c>
      <c r="BL2" s="4" t="s">
        <v>56</v>
      </c>
      <c r="BM2" s="4" t="s">
        <v>57</v>
      </c>
      <c r="BN2" s="4" t="s">
        <v>58</v>
      </c>
      <c r="BO2" s="4" t="s">
        <v>59</v>
      </c>
      <c r="BP2" s="4" t="s">
        <v>60</v>
      </c>
      <c r="BQ2" s="4" t="s">
        <v>61</v>
      </c>
      <c r="BR2" s="4" t="s">
        <v>62</v>
      </c>
      <c r="BS2" s="4" t="s">
        <v>63</v>
      </c>
      <c r="BT2" s="4" t="s">
        <v>64</v>
      </c>
      <c r="BU2" s="4" t="s">
        <v>65</v>
      </c>
      <c r="BV2" s="4" t="s">
        <v>66</v>
      </c>
      <c r="BW2" s="6" t="s">
        <v>4</v>
      </c>
      <c r="BX2" s="6" t="s">
        <v>5</v>
      </c>
      <c r="BY2" s="6" t="s">
        <v>6</v>
      </c>
      <c r="BZ2" s="6" t="s">
        <v>7</v>
      </c>
      <c r="CA2" s="6" t="s">
        <v>8</v>
      </c>
      <c r="CB2" s="6" t="s">
        <v>9</v>
      </c>
      <c r="CC2" s="6" t="s">
        <v>10</v>
      </c>
      <c r="CD2" s="6" t="s">
        <v>11</v>
      </c>
      <c r="CE2" s="6" t="s">
        <v>12</v>
      </c>
      <c r="CF2" s="6" t="s">
        <v>13</v>
      </c>
      <c r="CG2" s="6" t="s">
        <v>14</v>
      </c>
      <c r="CH2" s="6" t="s">
        <v>86</v>
      </c>
      <c r="CI2" s="6" t="s">
        <v>87</v>
      </c>
      <c r="CJ2" s="6" t="s">
        <v>15</v>
      </c>
      <c r="CK2" s="6" t="s">
        <v>16</v>
      </c>
      <c r="CL2" s="6" t="s">
        <v>17</v>
      </c>
      <c r="CM2" s="6" t="s">
        <v>18</v>
      </c>
      <c r="CN2" s="6" t="s">
        <v>19</v>
      </c>
      <c r="CO2" s="6" t="s">
        <v>20</v>
      </c>
      <c r="CP2" s="6" t="s">
        <v>21</v>
      </c>
      <c r="CQ2" s="6" t="s">
        <v>22</v>
      </c>
      <c r="CR2" s="6" t="s">
        <v>23</v>
      </c>
      <c r="CS2" s="6" t="s">
        <v>81</v>
      </c>
      <c r="CT2" s="6" t="s">
        <v>78</v>
      </c>
      <c r="CU2" s="6" t="s">
        <v>79</v>
      </c>
      <c r="CV2" s="6" t="s">
        <v>80</v>
      </c>
      <c r="CW2" s="6" t="s">
        <v>24</v>
      </c>
      <c r="CX2" s="6" t="s">
        <v>25</v>
      </c>
      <c r="CY2" s="6" t="s">
        <v>26</v>
      </c>
      <c r="CZ2" s="6" t="s">
        <v>27</v>
      </c>
      <c r="DA2" s="6" t="s">
        <v>28</v>
      </c>
      <c r="DB2" s="6" t="s">
        <v>29</v>
      </c>
      <c r="DC2" s="6" t="s">
        <v>30</v>
      </c>
      <c r="DD2" s="6" t="s">
        <v>31</v>
      </c>
      <c r="DE2" s="6" t="s">
        <v>85</v>
      </c>
      <c r="DF2" s="6" t="s">
        <v>32</v>
      </c>
      <c r="DG2" s="6" t="s">
        <v>33</v>
      </c>
      <c r="DH2" s="6" t="s">
        <v>34</v>
      </c>
      <c r="DI2" s="6" t="s">
        <v>35</v>
      </c>
      <c r="DJ2" s="6" t="s">
        <v>36</v>
      </c>
      <c r="DK2" s="6" t="s">
        <v>37</v>
      </c>
      <c r="DL2" s="6" t="s">
        <v>38</v>
      </c>
      <c r="DM2" s="6" t="s">
        <v>39</v>
      </c>
      <c r="DN2" s="6" t="s">
        <v>40</v>
      </c>
      <c r="DO2" s="6" t="s">
        <v>41</v>
      </c>
      <c r="DP2" s="6" t="s">
        <v>42</v>
      </c>
      <c r="DQ2" s="6" t="s">
        <v>43</v>
      </c>
      <c r="DR2" s="6" t="s">
        <v>44</v>
      </c>
      <c r="DS2" s="6" t="s">
        <v>45</v>
      </c>
      <c r="DT2" s="6" t="s">
        <v>46</v>
      </c>
      <c r="DU2" s="6" t="s">
        <v>47</v>
      </c>
      <c r="DV2" s="6" t="s">
        <v>48</v>
      </c>
      <c r="DW2" s="6" t="s">
        <v>49</v>
      </c>
      <c r="DX2" s="6" t="s">
        <v>50</v>
      </c>
      <c r="DY2" s="6" t="s">
        <v>51</v>
      </c>
      <c r="DZ2" s="6" t="s">
        <v>52</v>
      </c>
      <c r="EA2" s="6" t="s">
        <v>53</v>
      </c>
      <c r="EB2" s="6" t="s">
        <v>54</v>
      </c>
      <c r="EC2" s="6" t="s">
        <v>55</v>
      </c>
      <c r="ED2" s="6" t="s">
        <v>56</v>
      </c>
      <c r="EE2" s="6" t="s">
        <v>57</v>
      </c>
      <c r="EF2" s="6" t="s">
        <v>58</v>
      </c>
      <c r="EG2" s="6" t="s">
        <v>59</v>
      </c>
      <c r="EH2" s="6" t="s">
        <v>60</v>
      </c>
      <c r="EI2" s="6" t="s">
        <v>61</v>
      </c>
      <c r="EJ2" s="6" t="s">
        <v>62</v>
      </c>
      <c r="EK2" s="6" t="s">
        <v>63</v>
      </c>
      <c r="EL2" s="6" t="s">
        <v>64</v>
      </c>
      <c r="EM2" s="6" t="s">
        <v>65</v>
      </c>
      <c r="EN2" s="6" t="s">
        <v>66</v>
      </c>
      <c r="EO2" s="7" t="s">
        <v>4</v>
      </c>
      <c r="EP2" s="7" t="s">
        <v>5</v>
      </c>
      <c r="EQ2" s="7" t="s">
        <v>6</v>
      </c>
      <c r="ER2" s="7" t="s">
        <v>7</v>
      </c>
      <c r="ES2" s="7" t="s">
        <v>8</v>
      </c>
      <c r="ET2" s="7" t="s">
        <v>9</v>
      </c>
      <c r="EU2" s="7" t="s">
        <v>10</v>
      </c>
      <c r="EV2" s="7" t="s">
        <v>11</v>
      </c>
      <c r="EW2" s="7" t="s">
        <v>12</v>
      </c>
      <c r="EX2" s="7" t="s">
        <v>13</v>
      </c>
      <c r="EY2" s="7" t="s">
        <v>14</v>
      </c>
      <c r="EZ2" s="7" t="s">
        <v>76</v>
      </c>
      <c r="FA2" s="7" t="s">
        <v>77</v>
      </c>
      <c r="FB2" s="7" t="s">
        <v>15</v>
      </c>
      <c r="FC2" s="7" t="s">
        <v>16</v>
      </c>
      <c r="FD2" s="7" t="s">
        <v>17</v>
      </c>
      <c r="FE2" s="7" t="s">
        <v>18</v>
      </c>
      <c r="FF2" s="7" t="s">
        <v>19</v>
      </c>
      <c r="FG2" s="7" t="s">
        <v>20</v>
      </c>
      <c r="FH2" s="7" t="s">
        <v>21</v>
      </c>
      <c r="FI2" s="7" t="s">
        <v>22</v>
      </c>
      <c r="FJ2" s="7" t="s">
        <v>23</v>
      </c>
      <c r="FK2" s="7" t="s">
        <v>24</v>
      </c>
      <c r="FL2" s="7" t="s">
        <v>25</v>
      </c>
      <c r="FM2" s="7" t="s">
        <v>26</v>
      </c>
      <c r="FN2" s="7" t="s">
        <v>27</v>
      </c>
      <c r="FO2" s="7" t="s">
        <v>89</v>
      </c>
      <c r="FP2" s="7" t="s">
        <v>90</v>
      </c>
      <c r="FQ2" s="7" t="s">
        <v>91</v>
      </c>
      <c r="FR2" s="7" t="s">
        <v>92</v>
      </c>
      <c r="FS2" s="7" t="s">
        <v>28</v>
      </c>
      <c r="FT2" s="7" t="s">
        <v>29</v>
      </c>
      <c r="FU2" s="7" t="s">
        <v>30</v>
      </c>
      <c r="FV2" s="7" t="s">
        <v>31</v>
      </c>
      <c r="FW2" s="7" t="s">
        <v>32</v>
      </c>
      <c r="FX2" s="7" t="s">
        <v>33</v>
      </c>
      <c r="FY2" s="7" t="s">
        <v>34</v>
      </c>
      <c r="FZ2" s="7" t="s">
        <v>35</v>
      </c>
      <c r="GA2" s="7" t="s">
        <v>36</v>
      </c>
      <c r="GB2" s="7" t="s">
        <v>37</v>
      </c>
      <c r="GC2" s="7" t="s">
        <v>38</v>
      </c>
      <c r="GD2" s="7" t="s">
        <v>39</v>
      </c>
      <c r="GE2" s="7" t="s">
        <v>40</v>
      </c>
      <c r="GF2" s="7" t="s">
        <v>41</v>
      </c>
      <c r="GG2" s="7" t="s">
        <v>42</v>
      </c>
      <c r="GH2" s="7" t="s">
        <v>43</v>
      </c>
      <c r="GI2" s="7" t="s">
        <v>44</v>
      </c>
      <c r="GJ2" s="7" t="s">
        <v>45</v>
      </c>
      <c r="GK2" s="7" t="s">
        <v>46</v>
      </c>
      <c r="GL2" s="7" t="s">
        <v>47</v>
      </c>
      <c r="GM2" s="7" t="s">
        <v>48</v>
      </c>
      <c r="GN2" s="7" t="s">
        <v>49</v>
      </c>
      <c r="GO2" s="7" t="s">
        <v>50</v>
      </c>
      <c r="GP2" s="7" t="s">
        <v>51</v>
      </c>
      <c r="GQ2" s="7" t="s">
        <v>52</v>
      </c>
      <c r="GR2" s="7" t="s">
        <v>53</v>
      </c>
      <c r="GS2" s="7" t="s">
        <v>54</v>
      </c>
      <c r="GT2" s="7" t="s">
        <v>55</v>
      </c>
      <c r="GU2" s="7" t="s">
        <v>56</v>
      </c>
      <c r="GV2" s="7" t="s">
        <v>57</v>
      </c>
      <c r="GW2" s="7" t="s">
        <v>58</v>
      </c>
      <c r="GX2" s="7" t="s">
        <v>59</v>
      </c>
      <c r="GY2" s="7" t="s">
        <v>60</v>
      </c>
      <c r="GZ2" s="7" t="s">
        <v>61</v>
      </c>
      <c r="HA2" s="7" t="s">
        <v>62</v>
      </c>
      <c r="HB2" s="7" t="s">
        <v>63</v>
      </c>
      <c r="HC2" s="7" t="s">
        <v>64</v>
      </c>
      <c r="HD2" s="7" t="s">
        <v>65</v>
      </c>
      <c r="HE2" s="7" t="s">
        <v>66</v>
      </c>
    </row>
    <row r="3" spans="1:213" x14ac:dyDescent="0.25">
      <c r="A3">
        <v>1</v>
      </c>
      <c r="B3" t="s">
        <v>83</v>
      </c>
      <c r="C3" s="1">
        <v>16.497222222222224</v>
      </c>
      <c r="D3" s="1">
        <v>1.5194444444444444</v>
      </c>
      <c r="E3" s="25">
        <v>157</v>
      </c>
      <c r="F3" s="25">
        <v>78.3</v>
      </c>
      <c r="G3" s="1">
        <f>F3/((E3/100)^2)</f>
        <v>31.765994563673981</v>
      </c>
      <c r="H3" s="25">
        <v>97</v>
      </c>
      <c r="I3" s="1">
        <f>0.024265*E3^0.3964*F3^0.5378</f>
        <v>1.878884109814249</v>
      </c>
      <c r="J3" s="14">
        <v>98</v>
      </c>
      <c r="K3" s="14">
        <v>113</v>
      </c>
      <c r="L3" s="1">
        <v>0.86725663716814161</v>
      </c>
      <c r="M3" s="1">
        <v>114.7</v>
      </c>
      <c r="N3" s="1">
        <v>60</v>
      </c>
      <c r="O3" s="1">
        <v>81</v>
      </c>
      <c r="P3" s="1">
        <v>61</v>
      </c>
      <c r="Q3" s="1">
        <v>31</v>
      </c>
      <c r="R3" s="2">
        <v>0.5</v>
      </c>
      <c r="S3">
        <v>153</v>
      </c>
      <c r="T3">
        <v>177</v>
      </c>
      <c r="U3">
        <v>40</v>
      </c>
      <c r="V3">
        <v>78</v>
      </c>
      <c r="W3" s="11"/>
      <c r="X3">
        <v>4</v>
      </c>
      <c r="Y3" s="2">
        <v>0.39500000000000002</v>
      </c>
      <c r="Z3" s="2">
        <v>0.41333333333333339</v>
      </c>
      <c r="AA3" s="2">
        <v>430</v>
      </c>
      <c r="AB3" s="2">
        <v>2.71</v>
      </c>
      <c r="AC3" s="2">
        <v>479</v>
      </c>
      <c r="AD3" s="2">
        <v>2.82</v>
      </c>
      <c r="AE3" s="14">
        <v>111</v>
      </c>
      <c r="AF3" s="16">
        <v>126</v>
      </c>
      <c r="AG3" s="19">
        <v>0.88</v>
      </c>
      <c r="AH3">
        <v>1.56</v>
      </c>
      <c r="AI3">
        <v>-0.3</v>
      </c>
      <c r="AJ3">
        <v>8.6999999999999993</v>
      </c>
      <c r="AK3" s="1">
        <v>5.6000000000000005</v>
      </c>
      <c r="AL3" s="1">
        <v>2.08</v>
      </c>
      <c r="AM3" s="2">
        <f>LN(AL3)</f>
        <v>0.73236789371322664</v>
      </c>
      <c r="AN3" s="18"/>
      <c r="AO3" s="18"/>
      <c r="AP3">
        <v>11.83</v>
      </c>
      <c r="AQ3" s="1">
        <v>145</v>
      </c>
      <c r="AR3">
        <v>36.79</v>
      </c>
      <c r="AS3" s="1">
        <v>72.5</v>
      </c>
      <c r="AT3" s="1">
        <v>18.2</v>
      </c>
      <c r="AU3" s="1">
        <v>51</v>
      </c>
      <c r="AV3">
        <v>9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>
        <v>158</v>
      </c>
      <c r="BX3">
        <v>79.400000000000006</v>
      </c>
      <c r="BY3">
        <f>BX3/((BW3/100)^2)</f>
        <v>31.805800352507607</v>
      </c>
      <c r="BZ3">
        <v>96</v>
      </c>
      <c r="CA3">
        <f>0.024265*BW3^0.3964*BX3^0.5378</f>
        <v>1.8978043210220885</v>
      </c>
      <c r="CB3" s="18"/>
      <c r="CC3" s="18"/>
      <c r="CD3">
        <f>96/113</f>
        <v>0.84955752212389379</v>
      </c>
      <c r="CE3">
        <v>108.66666666666667</v>
      </c>
      <c r="CF3">
        <v>55.666666666666664</v>
      </c>
      <c r="CG3">
        <v>75.666666666666671</v>
      </c>
      <c r="CH3">
        <v>44</v>
      </c>
      <c r="CI3">
        <v>18</v>
      </c>
      <c r="CJ3" t="s">
        <v>67</v>
      </c>
      <c r="CK3">
        <v>155</v>
      </c>
      <c r="CL3">
        <v>113</v>
      </c>
      <c r="CM3">
        <v>50</v>
      </c>
      <c r="CN3">
        <v>82</v>
      </c>
      <c r="CO3" s="18"/>
      <c r="CP3" s="18"/>
      <c r="CQ3">
        <v>0.40600000000000003</v>
      </c>
      <c r="CR3">
        <v>0.41670000000000001</v>
      </c>
      <c r="CS3">
        <v>338</v>
      </c>
      <c r="CT3">
        <v>2.52</v>
      </c>
      <c r="CU3">
        <v>383</v>
      </c>
      <c r="CV3">
        <v>2.65</v>
      </c>
      <c r="CW3" s="28">
        <v>152</v>
      </c>
      <c r="CX3" s="18"/>
      <c r="CY3">
        <v>1.58</v>
      </c>
      <c r="CZ3">
        <v>1.74</v>
      </c>
      <c r="DA3">
        <v>1.3333333333333333</v>
      </c>
      <c r="DB3">
        <v>10.333333333333334</v>
      </c>
      <c r="DC3">
        <v>6.5666666666666664</v>
      </c>
      <c r="DD3">
        <v>1.6</v>
      </c>
      <c r="DE3" s="2">
        <f>LN(DD3)</f>
        <v>0.47000362924573563</v>
      </c>
      <c r="DF3">
        <v>-25</v>
      </c>
      <c r="DG3">
        <v>-19</v>
      </c>
      <c r="DH3">
        <v>15.91</v>
      </c>
      <c r="DI3">
        <v>150</v>
      </c>
      <c r="DJ3">
        <v>49.51</v>
      </c>
      <c r="DK3">
        <v>75</v>
      </c>
      <c r="DL3">
        <v>12.8</v>
      </c>
      <c r="DM3">
        <v>26.15</v>
      </c>
      <c r="DN3">
        <v>14</v>
      </c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>
        <v>158</v>
      </c>
      <c r="EP3">
        <v>81.900000000000006</v>
      </c>
      <c r="EQ3">
        <f>EP3/((EO3/100)^2)</f>
        <v>32.807242429097897</v>
      </c>
      <c r="ER3">
        <v>97.4</v>
      </c>
      <c r="ES3">
        <f>0.024265*EO3^0.3964*EP3^0.5378</f>
        <v>1.9297099994046898</v>
      </c>
      <c r="ET3">
        <v>98</v>
      </c>
      <c r="EU3">
        <v>116</v>
      </c>
      <c r="EV3">
        <v>0.84482758620689657</v>
      </c>
      <c r="EW3">
        <v>115.33333333333333</v>
      </c>
      <c r="EX3">
        <v>66.333333333333329</v>
      </c>
      <c r="EY3">
        <v>79.333333333333329</v>
      </c>
      <c r="EZ3">
        <v>67</v>
      </c>
      <c r="FA3">
        <v>52</v>
      </c>
      <c r="FB3" t="s">
        <v>67</v>
      </c>
      <c r="FC3">
        <v>140</v>
      </c>
      <c r="FD3">
        <v>124</v>
      </c>
      <c r="FE3">
        <v>39</v>
      </c>
      <c r="FF3">
        <v>76</v>
      </c>
      <c r="FG3" s="18"/>
      <c r="FH3" s="18"/>
      <c r="FI3">
        <v>0.39600000000000002</v>
      </c>
      <c r="FJ3">
        <v>0.4</v>
      </c>
      <c r="FK3">
        <v>148</v>
      </c>
      <c r="FL3">
        <v>148</v>
      </c>
      <c r="FM3">
        <v>1.37</v>
      </c>
      <c r="FN3">
        <v>1.68</v>
      </c>
      <c r="FO3" s="11"/>
      <c r="FP3" s="11"/>
      <c r="FQ3" s="11"/>
      <c r="FR3" s="11"/>
      <c r="FS3">
        <v>3.67</v>
      </c>
      <c r="FT3">
        <v>8.33</v>
      </c>
      <c r="FU3">
        <v>5.5</v>
      </c>
      <c r="FV3">
        <v>1.89</v>
      </c>
      <c r="FW3">
        <v>-14</v>
      </c>
      <c r="FX3">
        <v>-10</v>
      </c>
      <c r="FY3">
        <v>13.15</v>
      </c>
      <c r="FZ3">
        <v>132</v>
      </c>
      <c r="GA3">
        <v>41.08</v>
      </c>
      <c r="GB3">
        <v>66</v>
      </c>
      <c r="GC3">
        <v>63</v>
      </c>
      <c r="GD3">
        <v>26.62</v>
      </c>
      <c r="GE3">
        <v>13</v>
      </c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</row>
    <row r="4" spans="1:213" x14ac:dyDescent="0.25">
      <c r="A4">
        <v>2</v>
      </c>
      <c r="B4" t="s">
        <v>84</v>
      </c>
      <c r="C4" s="1">
        <v>14.333333333333334</v>
      </c>
      <c r="D4" s="1">
        <v>2.3944444444444399</v>
      </c>
      <c r="E4">
        <v>183</v>
      </c>
      <c r="F4">
        <v>121.9</v>
      </c>
      <c r="G4" s="1">
        <f>F4/((E4/100)^2)</f>
        <v>36.400011944220488</v>
      </c>
      <c r="H4" s="25">
        <v>99</v>
      </c>
      <c r="I4" s="1">
        <f>0.024265*E4^0.3964*F4^0.5378</f>
        <v>2.5331954570241759</v>
      </c>
      <c r="J4" s="10"/>
      <c r="K4" s="10"/>
      <c r="L4" s="1">
        <v>0.87401574803149606</v>
      </c>
      <c r="M4" s="1">
        <v>149</v>
      </c>
      <c r="N4" s="1">
        <v>83.3</v>
      </c>
      <c r="O4" s="1">
        <v>108.7</v>
      </c>
      <c r="P4" s="1">
        <v>100</v>
      </c>
      <c r="Q4" s="1">
        <v>92</v>
      </c>
      <c r="R4" s="2">
        <v>1.9</v>
      </c>
      <c r="S4">
        <v>117</v>
      </c>
      <c r="T4">
        <v>72</v>
      </c>
      <c r="U4">
        <v>30</v>
      </c>
      <c r="V4">
        <v>71</v>
      </c>
      <c r="W4" s="11"/>
      <c r="X4">
        <v>5.4</v>
      </c>
      <c r="Y4" s="2">
        <v>0.40000000000000008</v>
      </c>
      <c r="Z4" s="2">
        <v>0.40333333333333332</v>
      </c>
      <c r="AA4" s="2">
        <v>600</v>
      </c>
      <c r="AB4" s="2">
        <v>2.79</v>
      </c>
      <c r="AC4" s="2">
        <v>487</v>
      </c>
      <c r="AD4" s="2">
        <v>2.59</v>
      </c>
      <c r="AE4" s="14">
        <v>123</v>
      </c>
      <c r="AF4" s="16">
        <v>123</v>
      </c>
      <c r="AG4" s="19">
        <v>1.29</v>
      </c>
      <c r="AH4">
        <v>1.46</v>
      </c>
      <c r="AI4">
        <v>-13.7</v>
      </c>
      <c r="AJ4">
        <v>-1.7</v>
      </c>
      <c r="AK4" s="1">
        <v>6.9000000000000012</v>
      </c>
      <c r="AL4" s="1">
        <v>1.32</v>
      </c>
      <c r="AM4" s="2">
        <f t="shared" ref="AM4:AM16" si="0">LN(AL4)</f>
        <v>0.27763173659827955</v>
      </c>
      <c r="AN4" s="18"/>
      <c r="AO4" s="18"/>
      <c r="AP4">
        <v>15</v>
      </c>
      <c r="AQ4" s="1">
        <v>147</v>
      </c>
      <c r="AR4">
        <v>29.45</v>
      </c>
      <c r="AS4" s="1">
        <v>73.5</v>
      </c>
      <c r="AT4" s="1">
        <v>40.130000000000003</v>
      </c>
      <c r="AU4" s="1">
        <v>15.5</v>
      </c>
      <c r="AV4">
        <v>12</v>
      </c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>
        <v>184.5</v>
      </c>
      <c r="BX4">
        <v>116.4</v>
      </c>
      <c r="BY4">
        <f>BX4/((BW4/100)^2)</f>
        <v>34.194813492850379</v>
      </c>
      <c r="BZ4">
        <v>99</v>
      </c>
      <c r="CA4">
        <f>0.024265*BW4^0.3964*BX4^0.5378</f>
        <v>2.4790813016964606</v>
      </c>
      <c r="CB4" s="18"/>
      <c r="CC4" s="18"/>
      <c r="CD4">
        <f>105/123</f>
        <v>0.85365853658536583</v>
      </c>
      <c r="CE4">
        <v>130</v>
      </c>
      <c r="CF4">
        <v>71.666666666666671</v>
      </c>
      <c r="CG4">
        <v>93</v>
      </c>
      <c r="CH4">
        <v>88</v>
      </c>
      <c r="CI4">
        <v>67</v>
      </c>
      <c r="CJ4">
        <v>0.8</v>
      </c>
      <c r="CK4">
        <v>124</v>
      </c>
      <c r="CL4">
        <v>141</v>
      </c>
      <c r="CM4">
        <v>42</v>
      </c>
      <c r="CN4">
        <v>54</v>
      </c>
      <c r="CO4" s="18"/>
      <c r="CP4" s="18"/>
      <c r="CQ4">
        <v>0.40329999999999999</v>
      </c>
      <c r="CR4">
        <v>0.41599999999999998</v>
      </c>
      <c r="CS4">
        <v>493</v>
      </c>
      <c r="CT4">
        <v>2.73</v>
      </c>
      <c r="CU4">
        <v>413</v>
      </c>
      <c r="CV4">
        <v>2.5499999999999998</v>
      </c>
      <c r="CW4" s="18"/>
      <c r="CX4" s="18"/>
      <c r="CY4">
        <v>1.37</v>
      </c>
      <c r="CZ4">
        <v>1.33</v>
      </c>
      <c r="DA4">
        <v>-17</v>
      </c>
      <c r="DB4">
        <v>-14</v>
      </c>
      <c r="DC4">
        <v>7.2333333333333343</v>
      </c>
      <c r="DD4">
        <v>1.99</v>
      </c>
      <c r="DE4" s="2">
        <f t="shared" ref="DE4:DE16" si="1">LN(DD4)</f>
        <v>0.68813463873640102</v>
      </c>
      <c r="DF4">
        <v>-19</v>
      </c>
      <c r="DG4">
        <v>-16</v>
      </c>
      <c r="DH4">
        <v>15.76</v>
      </c>
      <c r="DI4">
        <v>135</v>
      </c>
      <c r="DJ4">
        <v>31.41</v>
      </c>
      <c r="DK4">
        <v>67.5</v>
      </c>
      <c r="DL4">
        <v>29.2</v>
      </c>
      <c r="DM4">
        <v>12.51</v>
      </c>
      <c r="DN4">
        <v>17</v>
      </c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>
        <v>184.6</v>
      </c>
      <c r="EP4">
        <v>116.5</v>
      </c>
      <c r="EQ4">
        <f>EP4/((EO4/100)^2)</f>
        <v>34.187121227238428</v>
      </c>
      <c r="ER4">
        <v>96</v>
      </c>
      <c r="ES4">
        <f>0.024265*EO4^0.3964*EP4^0.5378</f>
        <v>2.4807592699682597</v>
      </c>
      <c r="ET4">
        <v>114.5</v>
      </c>
      <c r="EU4">
        <v>127.3</v>
      </c>
      <c r="EV4">
        <f>ET4/EU4</f>
        <v>0.89945011783189321</v>
      </c>
      <c r="EW4">
        <v>130</v>
      </c>
      <c r="EX4">
        <v>85</v>
      </c>
      <c r="EY4">
        <v>99</v>
      </c>
      <c r="EZ4">
        <v>88</v>
      </c>
      <c r="FA4">
        <v>94</v>
      </c>
      <c r="FB4">
        <v>0.6</v>
      </c>
      <c r="FC4">
        <v>142</v>
      </c>
      <c r="FD4">
        <v>129</v>
      </c>
      <c r="FE4">
        <v>38</v>
      </c>
      <c r="FF4">
        <v>78</v>
      </c>
      <c r="FG4" s="18"/>
      <c r="FH4" s="18"/>
      <c r="FI4">
        <v>0.41299999999999998</v>
      </c>
      <c r="FJ4">
        <v>0.41299999999999998</v>
      </c>
      <c r="FK4">
        <v>93.6</v>
      </c>
      <c r="FL4">
        <v>130</v>
      </c>
      <c r="FM4">
        <v>1.38</v>
      </c>
      <c r="FN4">
        <v>1.1200000000000001</v>
      </c>
      <c r="FO4" s="11"/>
      <c r="FP4" s="11"/>
      <c r="FQ4" s="11"/>
      <c r="FR4" s="11"/>
      <c r="FS4">
        <v>3</v>
      </c>
      <c r="FT4">
        <v>2.33</v>
      </c>
      <c r="FU4">
        <v>7.33</v>
      </c>
      <c r="FV4">
        <v>1.36</v>
      </c>
      <c r="FW4">
        <v>-14</v>
      </c>
      <c r="FX4">
        <v>-13</v>
      </c>
      <c r="FY4">
        <v>9.24</v>
      </c>
      <c r="FZ4">
        <v>130</v>
      </c>
      <c r="GA4">
        <v>18.399999999999999</v>
      </c>
      <c r="GB4">
        <v>65</v>
      </c>
      <c r="GC4">
        <v>28</v>
      </c>
      <c r="GD4">
        <v>10.84</v>
      </c>
      <c r="GE4">
        <v>15</v>
      </c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</row>
    <row r="5" spans="1:213" x14ac:dyDescent="0.25">
      <c r="A5">
        <v>3</v>
      </c>
      <c r="B5" t="s">
        <v>83</v>
      </c>
      <c r="C5" s="1">
        <v>15.5444444444444</v>
      </c>
      <c r="D5" s="1">
        <v>1.35</v>
      </c>
      <c r="E5" s="1">
        <v>161.1</v>
      </c>
      <c r="F5" s="1">
        <v>104.1</v>
      </c>
      <c r="G5" s="1">
        <v>40.1</v>
      </c>
      <c r="H5" s="1">
        <v>99</v>
      </c>
      <c r="I5" s="1">
        <v>2.2000000000000002</v>
      </c>
      <c r="J5" s="1">
        <v>106.5</v>
      </c>
      <c r="K5" s="1">
        <v>127.8</v>
      </c>
      <c r="L5" s="1">
        <v>0.83333333333333304</v>
      </c>
      <c r="M5" s="1">
        <v>113.333333333333</v>
      </c>
      <c r="N5" s="1">
        <v>67</v>
      </c>
      <c r="O5" s="1">
        <v>86.6666666666666</v>
      </c>
      <c r="P5" s="1">
        <v>60</v>
      </c>
      <c r="Q5" s="1">
        <v>55</v>
      </c>
      <c r="R5" s="2">
        <v>1.2</v>
      </c>
      <c r="S5">
        <v>110</v>
      </c>
      <c r="T5">
        <v>68</v>
      </c>
      <c r="U5">
        <v>37</v>
      </c>
      <c r="V5">
        <v>59</v>
      </c>
      <c r="W5">
        <v>113</v>
      </c>
      <c r="X5">
        <v>5.2</v>
      </c>
      <c r="Y5" s="2">
        <v>0.4</v>
      </c>
      <c r="Z5" s="2">
        <v>0.40333333333333299</v>
      </c>
      <c r="AA5" s="2">
        <v>246</v>
      </c>
      <c r="AB5" s="2">
        <v>2.2000000000000002</v>
      </c>
      <c r="AC5" s="2">
        <v>486</v>
      </c>
      <c r="AD5" s="2">
        <v>2.88</v>
      </c>
      <c r="AE5" s="1">
        <v>124</v>
      </c>
      <c r="AF5">
        <v>110</v>
      </c>
      <c r="AG5" s="19">
        <v>1.08</v>
      </c>
      <c r="AH5">
        <v>0.8</v>
      </c>
      <c r="AI5">
        <v>18.7</v>
      </c>
      <c r="AJ5">
        <v>24.7</v>
      </c>
      <c r="AK5" s="1">
        <v>7.1333333333333329</v>
      </c>
      <c r="AL5" s="1">
        <v>1.44</v>
      </c>
      <c r="AM5" s="2">
        <f t="shared" si="0"/>
        <v>0.36464311358790924</v>
      </c>
      <c r="AN5" s="1">
        <v>-5</v>
      </c>
      <c r="AO5" s="1">
        <v>7</v>
      </c>
      <c r="AP5" s="1">
        <v>13.44</v>
      </c>
      <c r="AQ5" s="1">
        <v>161</v>
      </c>
      <c r="AR5" s="1">
        <v>42.98</v>
      </c>
      <c r="AS5" s="1">
        <v>80.5</v>
      </c>
      <c r="AT5" s="1">
        <v>53</v>
      </c>
      <c r="AU5" s="1">
        <v>23.47</v>
      </c>
      <c r="AV5" s="1">
        <v>14</v>
      </c>
      <c r="AW5" s="10"/>
      <c r="AX5" s="10"/>
      <c r="AY5" s="10"/>
      <c r="AZ5" s="10"/>
      <c r="BA5" s="1">
        <v>1634.7807463333336</v>
      </c>
      <c r="BB5" s="1">
        <v>69.362399999999994</v>
      </c>
      <c r="BC5" s="1">
        <v>12.0633</v>
      </c>
      <c r="BD5" s="1">
        <v>747.47896666666657</v>
      </c>
      <c r="BE5" s="1">
        <v>184.23833333333334</v>
      </c>
      <c r="BF5" s="1">
        <v>2036.5756666666664</v>
      </c>
      <c r="BG5" s="1">
        <v>2890.6380000000004</v>
      </c>
      <c r="BH5" s="1">
        <v>28.380986666666669</v>
      </c>
      <c r="BI5" s="1">
        <v>60</v>
      </c>
      <c r="BJ5" s="1">
        <v>85.185185185185176</v>
      </c>
      <c r="BK5" s="1">
        <v>77.777777777777786</v>
      </c>
      <c r="BL5" s="1">
        <v>77.777777777777786</v>
      </c>
      <c r="BM5" s="1">
        <v>77.777777777777786</v>
      </c>
      <c r="BN5" s="1">
        <v>60</v>
      </c>
      <c r="BO5" s="1">
        <v>81.470588235294116</v>
      </c>
      <c r="BP5" s="1">
        <v>85.000000000000014</v>
      </c>
      <c r="BQ5" s="1">
        <v>70.3125</v>
      </c>
      <c r="BR5" s="1">
        <v>73.214285714285708</v>
      </c>
      <c r="BS5" s="1">
        <v>44.583333333333329</v>
      </c>
      <c r="BT5" s="1">
        <v>5</v>
      </c>
      <c r="BU5" s="1">
        <v>37.5</v>
      </c>
      <c r="BV5" s="1">
        <v>60</v>
      </c>
      <c r="BW5">
        <v>160.6</v>
      </c>
      <c r="BX5">
        <v>107.9</v>
      </c>
      <c r="BY5">
        <v>41.8</v>
      </c>
      <c r="BZ5">
        <v>98</v>
      </c>
      <c r="CA5">
        <v>2.2999999999999998</v>
      </c>
      <c r="CB5">
        <v>112</v>
      </c>
      <c r="CC5">
        <v>128.19999999999999</v>
      </c>
      <c r="CD5">
        <v>0.87363494539781505</v>
      </c>
      <c r="CE5">
        <v>117</v>
      </c>
      <c r="CF5">
        <v>73</v>
      </c>
      <c r="CG5">
        <v>90.3333333333333</v>
      </c>
      <c r="CH5">
        <v>72</v>
      </c>
      <c r="CI5">
        <v>75</v>
      </c>
      <c r="CJ5">
        <v>0.7</v>
      </c>
      <c r="CK5">
        <v>108</v>
      </c>
      <c r="CL5">
        <v>68</v>
      </c>
      <c r="CM5">
        <v>44</v>
      </c>
      <c r="CN5">
        <v>50</v>
      </c>
      <c r="CO5">
        <v>102</v>
      </c>
      <c r="CP5">
        <v>5.4</v>
      </c>
      <c r="CQ5">
        <v>0.45333333333333298</v>
      </c>
      <c r="CR5">
        <v>0.40666666666666601</v>
      </c>
      <c r="CS5">
        <v>307</v>
      </c>
      <c r="CT5">
        <v>2.41</v>
      </c>
      <c r="CU5">
        <v>285</v>
      </c>
      <c r="CV5">
        <v>2.34</v>
      </c>
      <c r="CW5">
        <v>163</v>
      </c>
      <c r="CX5">
        <v>150</v>
      </c>
      <c r="CY5">
        <v>1.1200000000000001</v>
      </c>
      <c r="CZ5">
        <v>1.72</v>
      </c>
      <c r="DA5">
        <f>(-7+5+19)/3</f>
        <v>5.666666666666667</v>
      </c>
      <c r="DB5">
        <f>(-6+9+21)/3</f>
        <v>8</v>
      </c>
      <c r="DC5">
        <f>(5.1+5.5+5.4)/3</f>
        <v>5.333333333333333</v>
      </c>
      <c r="DD5">
        <v>1.62</v>
      </c>
      <c r="DE5" s="2">
        <f t="shared" si="1"/>
        <v>0.48242614924429278</v>
      </c>
      <c r="DF5">
        <v>-8</v>
      </c>
      <c r="DG5">
        <v>-3</v>
      </c>
      <c r="DH5">
        <v>17.12</v>
      </c>
      <c r="DI5">
        <v>163</v>
      </c>
      <c r="DJ5">
        <v>54.96</v>
      </c>
      <c r="DK5">
        <v>81.5</v>
      </c>
      <c r="DL5">
        <v>67</v>
      </c>
      <c r="DM5">
        <v>26.83</v>
      </c>
      <c r="DN5">
        <v>17</v>
      </c>
      <c r="DO5" s="3">
        <v>0.77272567569260253</v>
      </c>
      <c r="DP5" s="3">
        <v>0.10543742571985629</v>
      </c>
      <c r="DQ5" s="3">
        <v>0.12166662785707984</v>
      </c>
      <c r="DR5" s="3">
        <v>1.7027073046143367E-4</v>
      </c>
      <c r="DS5" s="15">
        <v>2249.8385509999998</v>
      </c>
      <c r="DT5" s="15">
        <v>81.936988999999997</v>
      </c>
      <c r="DU5" s="15">
        <v>17.220592</v>
      </c>
      <c r="DV5" s="15">
        <v>1854.5180769999999</v>
      </c>
      <c r="DW5" s="15">
        <v>392.48051900000002</v>
      </c>
      <c r="DX5" s="15">
        <v>4244.611586</v>
      </c>
      <c r="DY5" s="15">
        <v>3909.5884919999999</v>
      </c>
      <c r="DZ5" s="15">
        <v>22.021547999999999</v>
      </c>
      <c r="EA5" s="15">
        <v>60</v>
      </c>
      <c r="EB5" s="15">
        <v>66.7</v>
      </c>
      <c r="EC5" s="15">
        <v>66.7</v>
      </c>
      <c r="ED5" s="15">
        <v>100</v>
      </c>
      <c r="EE5" s="15">
        <v>66.7</v>
      </c>
      <c r="EF5" s="15">
        <v>20</v>
      </c>
      <c r="EG5" s="15">
        <v>90.3</v>
      </c>
      <c r="EH5" s="15">
        <v>85</v>
      </c>
      <c r="EI5" s="15">
        <v>81.3</v>
      </c>
      <c r="EJ5" s="15">
        <v>64.3</v>
      </c>
      <c r="EK5" s="15">
        <v>52.9</v>
      </c>
      <c r="EL5" s="15">
        <v>5</v>
      </c>
      <c r="EM5" s="15">
        <v>58.3</v>
      </c>
      <c r="EN5" s="15">
        <v>60</v>
      </c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>
        <v>2.1</v>
      </c>
      <c r="FC5">
        <v>115</v>
      </c>
      <c r="FD5">
        <v>69</v>
      </c>
      <c r="FE5">
        <v>38</v>
      </c>
      <c r="FF5">
        <v>63</v>
      </c>
      <c r="FG5">
        <v>106</v>
      </c>
      <c r="FH5">
        <v>5.7</v>
      </c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</row>
    <row r="6" spans="1:213" x14ac:dyDescent="0.25">
      <c r="A6">
        <v>4</v>
      </c>
      <c r="B6" t="s">
        <v>84</v>
      </c>
      <c r="C6" s="1">
        <v>16.266666666666666</v>
      </c>
      <c r="D6" s="1">
        <v>5.3916666666666666</v>
      </c>
      <c r="E6" s="1">
        <v>172.5</v>
      </c>
      <c r="F6" s="1">
        <v>64.7</v>
      </c>
      <c r="G6" s="1">
        <v>21.7</v>
      </c>
      <c r="H6" s="1">
        <v>63</v>
      </c>
      <c r="I6" s="1">
        <v>1.8</v>
      </c>
      <c r="J6" s="1">
        <v>78.400000000000006</v>
      </c>
      <c r="K6" s="1">
        <v>87.9</v>
      </c>
      <c r="L6" s="1">
        <v>0.89192263936291205</v>
      </c>
      <c r="M6" s="1">
        <v>114.333333333333</v>
      </c>
      <c r="N6" s="1">
        <v>70.3333333333333</v>
      </c>
      <c r="O6" s="1">
        <v>86.6666666666666</v>
      </c>
      <c r="P6" s="1">
        <v>41</v>
      </c>
      <c r="Q6" s="1">
        <v>64</v>
      </c>
      <c r="R6" s="2">
        <v>2.1</v>
      </c>
      <c r="S6">
        <v>183</v>
      </c>
      <c r="T6">
        <v>167</v>
      </c>
      <c r="U6">
        <v>27</v>
      </c>
      <c r="V6">
        <v>123</v>
      </c>
      <c r="W6">
        <v>93</v>
      </c>
      <c r="X6">
        <v>5.7</v>
      </c>
      <c r="Y6" s="2">
        <v>0.42333333333333301</v>
      </c>
      <c r="Z6" s="2">
        <v>0.413333333333333</v>
      </c>
      <c r="AA6" s="2">
        <v>245</v>
      </c>
      <c r="AB6" s="2">
        <v>2.2000000000000002</v>
      </c>
      <c r="AC6" s="2">
        <v>331</v>
      </c>
      <c r="AD6" s="2">
        <v>2.5</v>
      </c>
      <c r="AE6" s="1">
        <v>162</v>
      </c>
      <c r="AF6">
        <v>172</v>
      </c>
      <c r="AG6" s="19">
        <v>1.7</v>
      </c>
      <c r="AH6">
        <v>1.43</v>
      </c>
      <c r="AI6">
        <v>7.3</v>
      </c>
      <c r="AJ6">
        <v>14.3</v>
      </c>
      <c r="AK6" s="1">
        <v>6.333333333333333</v>
      </c>
      <c r="AL6" s="1">
        <v>2.15</v>
      </c>
      <c r="AM6" s="2">
        <f t="shared" si="0"/>
        <v>0.76546784213957142</v>
      </c>
      <c r="AN6" s="1">
        <v>-8</v>
      </c>
      <c r="AO6" s="1">
        <v>0</v>
      </c>
      <c r="AP6" s="1">
        <v>23.57</v>
      </c>
      <c r="AQ6" s="1">
        <v>156</v>
      </c>
      <c r="AR6" s="1">
        <v>48.99</v>
      </c>
      <c r="AS6" s="1">
        <v>78</v>
      </c>
      <c r="AT6" s="1">
        <v>63</v>
      </c>
      <c r="AU6" s="1">
        <v>22.69</v>
      </c>
      <c r="AV6" s="1">
        <v>16</v>
      </c>
      <c r="AW6" s="10"/>
      <c r="AX6" s="10"/>
      <c r="AY6" s="10"/>
      <c r="AZ6" s="10"/>
      <c r="BA6" s="1">
        <v>2123.6039470000001</v>
      </c>
      <c r="BB6" s="1">
        <v>84.775634999999994</v>
      </c>
      <c r="BC6" s="1">
        <v>14.482050000000001</v>
      </c>
      <c r="BD6" s="1">
        <v>2091.7260000000001</v>
      </c>
      <c r="BE6" s="1">
        <v>345.17644999999999</v>
      </c>
      <c r="BF6" s="1">
        <v>3968.4875000000002</v>
      </c>
      <c r="BG6" s="1">
        <v>4690.1275000000005</v>
      </c>
      <c r="BH6" s="1">
        <v>39.297359999999998</v>
      </c>
      <c r="BI6" s="1">
        <v>85</v>
      </c>
      <c r="BJ6" s="1">
        <v>100</v>
      </c>
      <c r="BK6" s="1">
        <v>100</v>
      </c>
      <c r="BL6" s="1">
        <v>100</v>
      </c>
      <c r="BM6" s="1">
        <v>100</v>
      </c>
      <c r="BN6" s="1">
        <v>50</v>
      </c>
      <c r="BO6" s="1">
        <v>71.176470588235304</v>
      </c>
      <c r="BP6" s="1">
        <v>85</v>
      </c>
      <c r="BQ6" s="1">
        <v>73.4375</v>
      </c>
      <c r="BR6" s="1">
        <v>80.357142857142861</v>
      </c>
      <c r="BS6" s="1">
        <v>44.583333333333329</v>
      </c>
      <c r="BT6" s="1">
        <v>4</v>
      </c>
      <c r="BU6" s="1">
        <v>91.666666666666671</v>
      </c>
      <c r="BV6" s="1">
        <v>30</v>
      </c>
      <c r="BW6">
        <v>174.2</v>
      </c>
      <c r="BX6">
        <v>67.400000000000006</v>
      </c>
      <c r="BY6">
        <v>22.2</v>
      </c>
      <c r="BZ6">
        <v>32</v>
      </c>
      <c r="CA6">
        <v>1.8</v>
      </c>
      <c r="CB6">
        <v>81.400000000000006</v>
      </c>
      <c r="CC6">
        <v>94.3</v>
      </c>
      <c r="CD6">
        <v>0.86320254506892902</v>
      </c>
      <c r="CE6">
        <v>115.666666666666</v>
      </c>
      <c r="CF6">
        <v>78.6666666666666</v>
      </c>
      <c r="CG6">
        <v>91</v>
      </c>
      <c r="CH6">
        <v>43</v>
      </c>
      <c r="CI6">
        <v>85</v>
      </c>
      <c r="CJ6">
        <v>1.2</v>
      </c>
      <c r="CK6">
        <v>201</v>
      </c>
      <c r="CL6">
        <v>240</v>
      </c>
      <c r="CM6">
        <v>30</v>
      </c>
      <c r="CN6">
        <v>123</v>
      </c>
      <c r="CO6">
        <v>97</v>
      </c>
      <c r="CP6">
        <v>6.1</v>
      </c>
      <c r="CQ6">
        <v>0.41666666666666602</v>
      </c>
      <c r="CR6">
        <v>0.41</v>
      </c>
      <c r="CS6">
        <v>211</v>
      </c>
      <c r="CT6">
        <v>2.13</v>
      </c>
      <c r="CU6">
        <v>227</v>
      </c>
      <c r="CV6">
        <v>2.2000000000000002</v>
      </c>
      <c r="CW6">
        <v>234</v>
      </c>
      <c r="CX6">
        <v>206</v>
      </c>
      <c r="CY6">
        <v>2</v>
      </c>
      <c r="CZ6">
        <v>1.59</v>
      </c>
      <c r="DA6" s="8">
        <v>3.3333333333333335</v>
      </c>
      <c r="DB6" s="8">
        <v>6.666666666666667</v>
      </c>
      <c r="DC6" s="8">
        <v>6.666666666666667</v>
      </c>
      <c r="DD6">
        <v>2.38</v>
      </c>
      <c r="DE6" s="2">
        <f t="shared" si="1"/>
        <v>0.86710048768338333</v>
      </c>
      <c r="DF6">
        <v>-4</v>
      </c>
      <c r="DG6">
        <v>1</v>
      </c>
      <c r="DH6">
        <v>25.88</v>
      </c>
      <c r="DI6">
        <v>163</v>
      </c>
      <c r="DJ6">
        <v>53.57</v>
      </c>
      <c r="DK6">
        <v>81.5</v>
      </c>
      <c r="DL6">
        <v>66</v>
      </c>
      <c r="DM6">
        <v>21.69</v>
      </c>
      <c r="DN6">
        <v>20</v>
      </c>
      <c r="DO6" s="3">
        <v>0.79781107525501016</v>
      </c>
      <c r="DP6" s="3">
        <v>8.3375521662588936E-2</v>
      </c>
      <c r="DQ6" s="3">
        <v>0.1177013973021076</v>
      </c>
      <c r="DR6" s="3">
        <v>1.1120057802932919E-3</v>
      </c>
      <c r="DS6">
        <v>1794.1342829999999</v>
      </c>
      <c r="DT6">
        <v>69.567584500000009</v>
      </c>
      <c r="DU6">
        <v>10.6129455</v>
      </c>
      <c r="DV6">
        <v>2898.4759130000002</v>
      </c>
      <c r="DW6">
        <v>437.16611900000004</v>
      </c>
      <c r="DX6">
        <v>3491.4137019999998</v>
      </c>
      <c r="DY6">
        <v>2614.6080160000001</v>
      </c>
      <c r="DZ6">
        <v>32.227491999999998</v>
      </c>
      <c r="EA6">
        <v>60</v>
      </c>
      <c r="EB6">
        <v>88.9</v>
      </c>
      <c r="EC6">
        <v>100</v>
      </c>
      <c r="ED6">
        <v>100</v>
      </c>
      <c r="EE6">
        <v>100</v>
      </c>
      <c r="EF6">
        <v>30</v>
      </c>
      <c r="EG6">
        <v>88.5</v>
      </c>
      <c r="EH6">
        <v>30</v>
      </c>
      <c r="EI6">
        <v>68.8</v>
      </c>
      <c r="EJ6">
        <v>64.3</v>
      </c>
      <c r="EK6">
        <v>52.9</v>
      </c>
      <c r="EL6">
        <v>4</v>
      </c>
      <c r="EM6">
        <v>91.7</v>
      </c>
      <c r="EN6">
        <v>30</v>
      </c>
      <c r="EO6">
        <v>174.8</v>
      </c>
      <c r="EP6">
        <v>67.099999999999994</v>
      </c>
      <c r="EQ6">
        <v>22</v>
      </c>
      <c r="ER6">
        <v>29</v>
      </c>
      <c r="ES6">
        <v>1.8</v>
      </c>
      <c r="ET6">
        <v>79</v>
      </c>
      <c r="EU6">
        <v>93</v>
      </c>
      <c r="EV6">
        <v>0.84946236559139698</v>
      </c>
      <c r="EW6">
        <v>120</v>
      </c>
      <c r="EX6">
        <v>80.6666666666666</v>
      </c>
      <c r="EY6">
        <v>93.6666666666666</v>
      </c>
      <c r="EZ6">
        <v>55</v>
      </c>
      <c r="FA6">
        <v>87</v>
      </c>
      <c r="FB6">
        <v>1.6</v>
      </c>
      <c r="FC6">
        <v>197</v>
      </c>
      <c r="FD6">
        <v>244</v>
      </c>
      <c r="FE6">
        <v>30</v>
      </c>
      <c r="FF6">
        <v>118</v>
      </c>
      <c r="FG6">
        <v>130</v>
      </c>
      <c r="FH6">
        <v>6.1</v>
      </c>
      <c r="FI6">
        <v>0.40666666666666601</v>
      </c>
      <c r="FJ6">
        <v>0.413333333333333</v>
      </c>
      <c r="FK6">
        <v>162</v>
      </c>
      <c r="FL6">
        <v>199</v>
      </c>
      <c r="FM6">
        <v>2.72</v>
      </c>
      <c r="FN6">
        <v>2.39</v>
      </c>
      <c r="FO6" s="34">
        <v>240.53846059292925</v>
      </c>
      <c r="FP6" s="34">
        <v>2.4288247035464989</v>
      </c>
      <c r="FQ6" s="34">
        <v>332.36666477999995</v>
      </c>
      <c r="FR6" s="34">
        <v>3.356055260614534</v>
      </c>
      <c r="FS6">
        <f>AVERAGE(-4,-2,-2)</f>
        <v>-2.6666666666666665</v>
      </c>
      <c r="FT6">
        <f>AVERAGE(-1,-2,1)</f>
        <v>-0.66666666666666663</v>
      </c>
      <c r="FU6">
        <f>AVERAGE(5.7,5.1,5.8)</f>
        <v>5.5333333333333341</v>
      </c>
      <c r="FV6">
        <v>1.31</v>
      </c>
      <c r="FW6">
        <v>-9</v>
      </c>
      <c r="FX6">
        <v>-5</v>
      </c>
      <c r="FY6">
        <v>24.76</v>
      </c>
      <c r="FZ6">
        <v>162</v>
      </c>
      <c r="GA6">
        <v>51.3</v>
      </c>
      <c r="GB6">
        <v>81</v>
      </c>
      <c r="GC6">
        <v>63</v>
      </c>
      <c r="GD6">
        <v>19.63</v>
      </c>
      <c r="GE6">
        <v>21</v>
      </c>
      <c r="GF6" s="3">
        <v>0.85281949659296341</v>
      </c>
      <c r="GG6" s="3">
        <v>7.1400013906271736E-2</v>
      </c>
      <c r="GH6" s="3">
        <v>7.5780489500764853E-2</v>
      </c>
      <c r="GI6" s="3">
        <v>0</v>
      </c>
      <c r="GJ6">
        <v>1813.7494999999999</v>
      </c>
      <c r="GK6">
        <v>61.658365000000003</v>
      </c>
      <c r="GL6">
        <v>28.357500000000002</v>
      </c>
      <c r="GM6">
        <v>1902.0105000000001</v>
      </c>
      <c r="GN6">
        <v>408.49525</v>
      </c>
      <c r="GO6">
        <v>4385.67875</v>
      </c>
      <c r="GP6">
        <v>3389.0315000000001</v>
      </c>
      <c r="GQ6">
        <v>22.574679</v>
      </c>
      <c r="GR6">
        <v>60</v>
      </c>
      <c r="GS6">
        <v>77.8</v>
      </c>
      <c r="GT6">
        <v>100</v>
      </c>
      <c r="GU6">
        <v>100</v>
      </c>
      <c r="GV6">
        <v>100</v>
      </c>
      <c r="GW6">
        <v>10</v>
      </c>
      <c r="GX6">
        <v>95.6</v>
      </c>
      <c r="GY6">
        <v>100</v>
      </c>
      <c r="GZ6">
        <v>75</v>
      </c>
      <c r="HA6">
        <v>80.400000000000006</v>
      </c>
      <c r="HB6">
        <v>59.2</v>
      </c>
      <c r="HC6">
        <v>4</v>
      </c>
      <c r="HD6">
        <v>58.3</v>
      </c>
      <c r="HE6">
        <v>30</v>
      </c>
    </row>
    <row r="7" spans="1:213" x14ac:dyDescent="0.25">
      <c r="A7">
        <v>5</v>
      </c>
      <c r="B7" t="s">
        <v>83</v>
      </c>
      <c r="C7" s="1">
        <v>10.127777777777778</v>
      </c>
      <c r="D7" s="1">
        <v>5.6416666666666666</v>
      </c>
      <c r="E7" s="1">
        <v>146.5</v>
      </c>
      <c r="F7" s="1">
        <v>41.2</v>
      </c>
      <c r="G7" s="1">
        <v>19.2</v>
      </c>
      <c r="H7" s="1">
        <v>79</v>
      </c>
      <c r="I7" s="1">
        <v>1.3</v>
      </c>
      <c r="J7" s="1">
        <v>66.5</v>
      </c>
      <c r="K7" s="1">
        <v>86.5</v>
      </c>
      <c r="L7" s="1">
        <v>0.76878612716762995</v>
      </c>
      <c r="M7" s="1">
        <v>107.666666666666</v>
      </c>
      <c r="N7" s="1">
        <v>73</v>
      </c>
      <c r="O7" s="1">
        <v>84</v>
      </c>
      <c r="P7" s="1">
        <v>62</v>
      </c>
      <c r="Q7" s="1">
        <v>84</v>
      </c>
      <c r="R7" s="2">
        <v>0.3</v>
      </c>
      <c r="S7">
        <v>152</v>
      </c>
      <c r="T7">
        <v>53</v>
      </c>
      <c r="U7">
        <v>55</v>
      </c>
      <c r="V7">
        <v>86</v>
      </c>
      <c r="W7">
        <v>95</v>
      </c>
      <c r="X7">
        <v>5.2</v>
      </c>
      <c r="Y7" s="2">
        <v>0.45</v>
      </c>
      <c r="Z7" s="2">
        <v>0.45999999999999902</v>
      </c>
      <c r="AA7" s="2">
        <v>300</v>
      </c>
      <c r="AB7" s="2">
        <v>2.5499999999999998</v>
      </c>
      <c r="AC7" s="2">
        <v>232</v>
      </c>
      <c r="AD7" s="2">
        <v>2.29</v>
      </c>
      <c r="AE7" s="1">
        <v>121</v>
      </c>
      <c r="AF7">
        <v>169</v>
      </c>
      <c r="AG7" s="19">
        <v>1.1200000000000001</v>
      </c>
      <c r="AH7">
        <v>1.37</v>
      </c>
      <c r="AI7">
        <v>-9</v>
      </c>
      <c r="AJ7">
        <v>-2.2999999999999998</v>
      </c>
      <c r="AK7" s="1">
        <v>4.8999999999999995</v>
      </c>
      <c r="AL7" s="1">
        <v>1.34</v>
      </c>
      <c r="AM7" s="2">
        <f t="shared" si="0"/>
        <v>0.29266961396282004</v>
      </c>
      <c r="AN7" s="1">
        <v>-0.15</v>
      </c>
      <c r="AO7" s="1">
        <v>-0.05</v>
      </c>
      <c r="AP7" s="1">
        <v>28.08</v>
      </c>
      <c r="AQ7" s="1">
        <v>146</v>
      </c>
      <c r="AR7" s="1">
        <v>78.88</v>
      </c>
      <c r="AS7" s="1">
        <v>73</v>
      </c>
      <c r="AT7" s="1">
        <v>108</v>
      </c>
      <c r="AU7" s="1">
        <v>39.65</v>
      </c>
      <c r="AV7" s="1">
        <v>17</v>
      </c>
      <c r="AW7" s="3">
        <v>0.59590833514060582</v>
      </c>
      <c r="AX7" s="3">
        <v>0.14951685582785126</v>
      </c>
      <c r="AY7" s="3">
        <v>0.23247548133689969</v>
      </c>
      <c r="AZ7" s="3">
        <v>2.2099327694643244E-2</v>
      </c>
      <c r="BA7" s="1">
        <v>1406.0851666666667</v>
      </c>
      <c r="BB7" s="1">
        <v>40.894123333333333</v>
      </c>
      <c r="BC7" s="1">
        <v>13.912033333333333</v>
      </c>
      <c r="BD7" s="1">
        <v>1100.6106666666667</v>
      </c>
      <c r="BE7" s="1">
        <v>205.60319999999999</v>
      </c>
      <c r="BF7" s="1">
        <v>1869.3743333333332</v>
      </c>
      <c r="BG7" s="1">
        <v>2650.8009999999999</v>
      </c>
      <c r="BH7" s="1">
        <v>17.004416666666664</v>
      </c>
      <c r="BI7" s="1">
        <v>60</v>
      </c>
      <c r="BJ7" s="1">
        <v>59.259259259259252</v>
      </c>
      <c r="BK7" s="1">
        <v>55.55555555555555</v>
      </c>
      <c r="BL7" s="1">
        <v>66.666666666666657</v>
      </c>
      <c r="BM7" s="1">
        <v>66.666666666666657</v>
      </c>
      <c r="BN7" s="1">
        <v>100</v>
      </c>
      <c r="BO7" s="1">
        <v>53.529411764705884</v>
      </c>
      <c r="BP7" s="1">
        <v>85</v>
      </c>
      <c r="BQ7" s="1">
        <v>56.25</v>
      </c>
      <c r="BR7" s="1">
        <v>57.142857142857139</v>
      </c>
      <c r="BS7" s="1">
        <v>84.166666666666657</v>
      </c>
      <c r="BT7" s="1">
        <v>5</v>
      </c>
      <c r="BU7" s="1">
        <v>70.833333333333343</v>
      </c>
      <c r="BV7" s="1">
        <v>30</v>
      </c>
      <c r="BW7">
        <v>150.9</v>
      </c>
      <c r="BX7">
        <v>45</v>
      </c>
      <c r="BY7">
        <v>19.8</v>
      </c>
      <c r="BZ7">
        <v>20</v>
      </c>
      <c r="CA7">
        <v>1.4</v>
      </c>
      <c r="CB7">
        <v>71.5</v>
      </c>
      <c r="CC7">
        <v>81.599999999999994</v>
      </c>
      <c r="CD7">
        <v>0.87622549019607798</v>
      </c>
      <c r="CE7">
        <v>109</v>
      </c>
      <c r="CF7">
        <v>66.6666666666666</v>
      </c>
      <c r="CG7">
        <v>80.6666666666666</v>
      </c>
      <c r="CH7">
        <v>62</v>
      </c>
      <c r="CI7">
        <v>65</v>
      </c>
      <c r="CJ7">
        <v>0.7</v>
      </c>
      <c r="CK7">
        <v>154</v>
      </c>
      <c r="CL7">
        <v>171</v>
      </c>
      <c r="CM7">
        <v>48</v>
      </c>
      <c r="CN7">
        <v>72</v>
      </c>
      <c r="CO7">
        <v>91</v>
      </c>
      <c r="CP7">
        <v>5.2</v>
      </c>
      <c r="CQ7">
        <v>0.40333333333333299</v>
      </c>
      <c r="CR7">
        <v>0.42666666666666597</v>
      </c>
      <c r="CS7">
        <v>329</v>
      </c>
      <c r="CT7">
        <v>2.54</v>
      </c>
      <c r="CU7">
        <v>307</v>
      </c>
      <c r="CV7">
        <v>2.4700000000000002</v>
      </c>
      <c r="CW7">
        <v>152</v>
      </c>
      <c r="CX7">
        <v>147</v>
      </c>
      <c r="CY7">
        <v>1</v>
      </c>
      <c r="CZ7">
        <v>1.68</v>
      </c>
      <c r="DA7" s="8">
        <v>0.04</v>
      </c>
      <c r="DB7" s="8">
        <v>3.41</v>
      </c>
      <c r="DC7" s="8">
        <v>5.6000000000000005</v>
      </c>
      <c r="DD7">
        <v>1.3</v>
      </c>
      <c r="DE7" s="2">
        <f t="shared" si="1"/>
        <v>0.26236426446749106</v>
      </c>
      <c r="DF7" s="9">
        <v>-0.11</v>
      </c>
      <c r="DG7" s="9">
        <v>-0.02</v>
      </c>
      <c r="DH7">
        <v>32.270000000000003</v>
      </c>
      <c r="DI7">
        <v>172</v>
      </c>
      <c r="DJ7">
        <v>92.44</v>
      </c>
      <c r="DK7">
        <v>86</v>
      </c>
      <c r="DL7">
        <v>106</v>
      </c>
      <c r="DM7">
        <v>41.7</v>
      </c>
      <c r="DN7">
        <v>19</v>
      </c>
      <c r="DO7" s="3">
        <v>0.47855643853715507</v>
      </c>
      <c r="DP7" s="3">
        <v>0.1795101364301443</v>
      </c>
      <c r="DQ7" s="3">
        <v>0.33098457207823656</v>
      </c>
      <c r="DR7" s="3">
        <v>1.0948852954464055E-2</v>
      </c>
      <c r="DS7">
        <v>1649.4925000000001</v>
      </c>
      <c r="DT7">
        <v>33.341724999999997</v>
      </c>
      <c r="DU7">
        <v>17.974499999999999</v>
      </c>
      <c r="DV7">
        <v>1127.9464</v>
      </c>
      <c r="DW7">
        <v>380.55169999999998</v>
      </c>
      <c r="DX7">
        <v>4254.1450000000004</v>
      </c>
      <c r="DY7">
        <v>1790.6086</v>
      </c>
      <c r="DZ7">
        <v>14.47301</v>
      </c>
      <c r="EA7">
        <v>60</v>
      </c>
      <c r="EB7">
        <v>48.1</v>
      </c>
      <c r="EC7">
        <v>33.299999999999997</v>
      </c>
      <c r="ED7">
        <v>33.299999999999997</v>
      </c>
      <c r="EE7">
        <v>33.299999999999997</v>
      </c>
      <c r="EF7">
        <v>30</v>
      </c>
      <c r="EG7">
        <v>59.4</v>
      </c>
      <c r="EH7">
        <v>60</v>
      </c>
      <c r="EI7">
        <v>75</v>
      </c>
      <c r="EJ7">
        <v>71.400000000000006</v>
      </c>
      <c r="EK7">
        <v>61.3</v>
      </c>
      <c r="EL7">
        <v>3</v>
      </c>
      <c r="EM7">
        <v>50</v>
      </c>
      <c r="EN7">
        <v>60</v>
      </c>
      <c r="EO7">
        <v>153.19999999999999</v>
      </c>
      <c r="EP7">
        <v>46.8</v>
      </c>
      <c r="EQ7">
        <v>19.899999999999999</v>
      </c>
      <c r="ER7">
        <v>21</v>
      </c>
      <c r="ES7">
        <v>1.4</v>
      </c>
      <c r="ET7">
        <v>67</v>
      </c>
      <c r="EU7">
        <v>85</v>
      </c>
      <c r="EV7">
        <v>0.78823529411764703</v>
      </c>
      <c r="EW7">
        <v>108.333333333333</v>
      </c>
      <c r="EX7">
        <v>63</v>
      </c>
      <c r="EY7">
        <v>73</v>
      </c>
      <c r="EZ7">
        <v>56</v>
      </c>
      <c r="FA7">
        <v>49</v>
      </c>
      <c r="FB7">
        <v>0.5</v>
      </c>
      <c r="FC7">
        <v>196</v>
      </c>
      <c r="FD7">
        <v>87</v>
      </c>
      <c r="FE7">
        <v>65</v>
      </c>
      <c r="FF7">
        <v>114</v>
      </c>
      <c r="FG7">
        <v>77</v>
      </c>
      <c r="FH7">
        <v>5.2</v>
      </c>
      <c r="FI7">
        <v>0.42333333333333301</v>
      </c>
      <c r="FJ7">
        <v>0.413333333333333</v>
      </c>
      <c r="FK7">
        <v>137</v>
      </c>
      <c r="FL7">
        <v>150</v>
      </c>
      <c r="FM7">
        <v>1.28</v>
      </c>
      <c r="FN7">
        <v>1.25</v>
      </c>
      <c r="FO7" s="34">
        <v>375.99999751176472</v>
      </c>
      <c r="FP7" s="34">
        <v>4.4960600642407522</v>
      </c>
      <c r="FQ7" s="34">
        <v>300.8484862008263</v>
      </c>
      <c r="FR7" s="34">
        <v>3.59742785411188</v>
      </c>
      <c r="FS7">
        <f>AVERAGE(-4,-6,-7)</f>
        <v>-5.666666666666667</v>
      </c>
      <c r="FT7">
        <f>AVERAGE(-2,-1,0)</f>
        <v>-1</v>
      </c>
      <c r="FU7">
        <f>AVERAGE(2,2.5)</f>
        <v>2.25</v>
      </c>
      <c r="FV7">
        <v>1.59</v>
      </c>
      <c r="FW7">
        <v>-8</v>
      </c>
      <c r="FX7">
        <v>-2</v>
      </c>
      <c r="FY7">
        <v>28.18</v>
      </c>
      <c r="FZ7">
        <v>148</v>
      </c>
      <c r="GA7">
        <v>81.319999999999993</v>
      </c>
      <c r="GB7">
        <v>74</v>
      </c>
      <c r="GC7">
        <v>110</v>
      </c>
      <c r="GD7">
        <v>27.81</v>
      </c>
      <c r="GE7">
        <v>19</v>
      </c>
      <c r="GF7" s="3">
        <v>0.48176814724880923</v>
      </c>
      <c r="GG7" s="3">
        <v>0.16722827065326512</v>
      </c>
      <c r="GH7" s="3">
        <v>0.30355788937701528</v>
      </c>
      <c r="GI7" s="3">
        <v>4.7445692720910412E-2</v>
      </c>
      <c r="GJ7">
        <v>1072.0747449999999</v>
      </c>
      <c r="GK7">
        <v>46.492384000000001</v>
      </c>
      <c r="GL7">
        <v>20.485775</v>
      </c>
      <c r="GM7">
        <v>354.59940999999998</v>
      </c>
      <c r="GN7">
        <v>186.22380999999999</v>
      </c>
      <c r="GO7">
        <v>1918.0302650000001</v>
      </c>
      <c r="GP7">
        <v>966.08015</v>
      </c>
      <c r="GQ7">
        <v>7.419225</v>
      </c>
      <c r="GR7">
        <v>100</v>
      </c>
      <c r="GS7">
        <v>88.9</v>
      </c>
      <c r="GT7">
        <v>100</v>
      </c>
      <c r="GU7">
        <v>100</v>
      </c>
      <c r="GV7">
        <v>100</v>
      </c>
      <c r="GW7">
        <v>10</v>
      </c>
      <c r="GX7">
        <v>82.9</v>
      </c>
      <c r="GY7">
        <v>60</v>
      </c>
      <c r="GZ7">
        <v>56.3</v>
      </c>
      <c r="HA7">
        <v>75</v>
      </c>
      <c r="HB7">
        <v>66.7</v>
      </c>
      <c r="HC7">
        <v>5</v>
      </c>
      <c r="HD7">
        <v>75</v>
      </c>
      <c r="HE7">
        <v>85</v>
      </c>
    </row>
    <row r="8" spans="1:213" x14ac:dyDescent="0.25">
      <c r="A8">
        <v>6</v>
      </c>
      <c r="B8" t="s">
        <v>83</v>
      </c>
      <c r="C8" s="1">
        <v>17.522222222222222</v>
      </c>
      <c r="D8" s="1">
        <v>12.458333333333334</v>
      </c>
      <c r="E8" s="1">
        <v>162.19999999999999</v>
      </c>
      <c r="F8" s="1">
        <v>59.2</v>
      </c>
      <c r="G8" s="1">
        <v>22.5</v>
      </c>
      <c r="H8" s="1">
        <v>64</v>
      </c>
      <c r="I8" s="1">
        <v>1.6</v>
      </c>
      <c r="J8" s="1">
        <v>76</v>
      </c>
      <c r="K8" s="1">
        <v>96.5</v>
      </c>
      <c r="L8" s="1">
        <v>0.78756476683937804</v>
      </c>
      <c r="M8" s="1">
        <v>113.666666666666</v>
      </c>
      <c r="N8" s="1">
        <v>70.6666666666666</v>
      </c>
      <c r="O8" s="1">
        <v>87.3333333333333</v>
      </c>
      <c r="P8" s="1">
        <v>58</v>
      </c>
      <c r="Q8" s="1">
        <v>66</v>
      </c>
      <c r="R8" s="2">
        <v>3.4</v>
      </c>
      <c r="S8">
        <v>107</v>
      </c>
      <c r="T8">
        <v>65</v>
      </c>
      <c r="U8">
        <v>61</v>
      </c>
      <c r="V8">
        <v>33</v>
      </c>
      <c r="W8">
        <v>107</v>
      </c>
      <c r="X8">
        <v>5.0999999999999996</v>
      </c>
      <c r="Y8" s="2">
        <v>0.413333333333333</v>
      </c>
      <c r="Z8" s="2">
        <v>0.43</v>
      </c>
      <c r="AA8" s="2">
        <v>343</v>
      </c>
      <c r="AB8" s="2">
        <v>2.5499999999999998</v>
      </c>
      <c r="AC8" s="2">
        <v>339</v>
      </c>
      <c r="AD8" s="2">
        <v>2.54</v>
      </c>
      <c r="AE8" s="1">
        <v>114</v>
      </c>
      <c r="AF8">
        <v>112</v>
      </c>
      <c r="AG8" s="19">
        <v>1.1000000000000001</v>
      </c>
      <c r="AH8">
        <v>1.84</v>
      </c>
      <c r="AI8">
        <v>-11</v>
      </c>
      <c r="AJ8">
        <v>-3.7</v>
      </c>
      <c r="AK8" s="1">
        <v>5.5</v>
      </c>
      <c r="AL8" s="17"/>
      <c r="AM8" s="17"/>
      <c r="AN8" s="1">
        <v>-33</v>
      </c>
      <c r="AO8" s="1">
        <v>-19</v>
      </c>
      <c r="AP8" s="1">
        <v>19.43</v>
      </c>
      <c r="AQ8" s="1">
        <v>138</v>
      </c>
      <c r="AR8" s="1">
        <v>58.22</v>
      </c>
      <c r="AS8" s="1">
        <v>69</v>
      </c>
      <c r="AT8" s="1">
        <v>84</v>
      </c>
      <c r="AU8" s="1">
        <v>26.73</v>
      </c>
      <c r="AV8" s="1">
        <v>14</v>
      </c>
      <c r="AW8" s="3">
        <v>0.87756046678235489</v>
      </c>
      <c r="AX8" s="3">
        <v>5.4752453560017948E-2</v>
      </c>
      <c r="AY8" s="3">
        <v>6.6991862749951878E-2</v>
      </c>
      <c r="AZ8" s="3">
        <v>6.9521690767519468E-4</v>
      </c>
      <c r="BA8" s="1">
        <v>1109.7493333333332</v>
      </c>
      <c r="BB8" s="1">
        <v>17.940753333333333</v>
      </c>
      <c r="BC8" s="1">
        <v>7.9530833333333328</v>
      </c>
      <c r="BD8" s="1">
        <v>213.66983333333334</v>
      </c>
      <c r="BE8" s="1">
        <v>84.222026666666665</v>
      </c>
      <c r="BF8" s="1">
        <v>893.38083333333327</v>
      </c>
      <c r="BG8" s="1">
        <v>2014.2894666666664</v>
      </c>
      <c r="BH8" s="1">
        <v>5.7065020000000004</v>
      </c>
      <c r="BI8" s="1">
        <v>60</v>
      </c>
      <c r="BJ8" s="1">
        <v>77.777777777777786</v>
      </c>
      <c r="BK8" s="1">
        <v>77.777777777777786</v>
      </c>
      <c r="BL8" s="1">
        <v>100</v>
      </c>
      <c r="BM8" s="1">
        <v>100</v>
      </c>
      <c r="BN8" s="1">
        <v>60</v>
      </c>
      <c r="BO8" s="1">
        <v>70.588235294117652</v>
      </c>
      <c r="BP8" s="1">
        <v>100</v>
      </c>
      <c r="BQ8" s="1">
        <v>46.875</v>
      </c>
      <c r="BR8" s="1">
        <v>51.785714285714292</v>
      </c>
      <c r="BS8" s="1">
        <v>32.083333333333329</v>
      </c>
      <c r="BT8" s="1">
        <v>4</v>
      </c>
      <c r="BU8" s="1">
        <v>70.833333333333343</v>
      </c>
      <c r="BV8" s="1">
        <v>85</v>
      </c>
      <c r="BW8">
        <v>162.5</v>
      </c>
      <c r="BX8">
        <v>60.8</v>
      </c>
      <c r="BY8">
        <v>23</v>
      </c>
      <c r="BZ8">
        <v>42</v>
      </c>
      <c r="CA8">
        <v>1.7</v>
      </c>
      <c r="CB8">
        <v>77.5</v>
      </c>
      <c r="CC8">
        <v>99</v>
      </c>
      <c r="CD8">
        <v>0.78282828282828198</v>
      </c>
      <c r="CE8">
        <v>98.6666666666666</v>
      </c>
      <c r="CF8">
        <v>67.3333333333333</v>
      </c>
      <c r="CG8">
        <v>78.6666666666666</v>
      </c>
      <c r="CH8">
        <v>11</v>
      </c>
      <c r="CI8">
        <v>55</v>
      </c>
      <c r="CJ8">
        <v>0.2</v>
      </c>
      <c r="CK8">
        <v>89</v>
      </c>
      <c r="CL8">
        <v>68</v>
      </c>
      <c r="CM8">
        <v>53</v>
      </c>
      <c r="CN8">
        <v>22</v>
      </c>
      <c r="CO8">
        <v>95</v>
      </c>
      <c r="CP8">
        <v>4.9000000000000004</v>
      </c>
      <c r="CQ8">
        <v>0.40666666666666601</v>
      </c>
      <c r="CR8">
        <v>0.413333333333333</v>
      </c>
      <c r="CS8">
        <v>344</v>
      </c>
      <c r="CT8">
        <v>2.78</v>
      </c>
      <c r="CU8">
        <v>362</v>
      </c>
      <c r="CV8">
        <v>2.83</v>
      </c>
      <c r="CW8">
        <v>91.9</v>
      </c>
      <c r="CX8">
        <v>91.6</v>
      </c>
      <c r="CY8">
        <v>0.75</v>
      </c>
      <c r="CZ8">
        <v>1.1599999999999999</v>
      </c>
      <c r="DA8" s="8">
        <v>-11.333333333333334</v>
      </c>
      <c r="DB8" s="8">
        <v>-3.3333333333333335</v>
      </c>
      <c r="DC8" s="8">
        <v>5.3666666666666671</v>
      </c>
      <c r="DD8">
        <v>1.69</v>
      </c>
      <c r="DE8" s="2">
        <f t="shared" si="1"/>
        <v>0.52472852893498212</v>
      </c>
      <c r="DF8">
        <v>-23</v>
      </c>
      <c r="DG8">
        <v>-15</v>
      </c>
      <c r="DH8">
        <v>25.67</v>
      </c>
      <c r="DI8">
        <v>162</v>
      </c>
      <c r="DJ8">
        <v>77.239999999999995</v>
      </c>
      <c r="DK8">
        <v>81</v>
      </c>
      <c r="DL8">
        <v>95</v>
      </c>
      <c r="DM8">
        <v>33.840000000000003</v>
      </c>
      <c r="DN8">
        <v>19</v>
      </c>
      <c r="DO8" s="3">
        <v>0.84960402711747873</v>
      </c>
      <c r="DP8" s="3">
        <v>6.4595769733780797E-2</v>
      </c>
      <c r="DQ8" s="3">
        <v>7.9520307782522268E-2</v>
      </c>
      <c r="DR8" s="3">
        <v>6.2798953662182369E-3</v>
      </c>
      <c r="DS8">
        <v>1281.6653373333334</v>
      </c>
      <c r="DT8">
        <v>38.635275</v>
      </c>
      <c r="DU8">
        <v>10.671586666666668</v>
      </c>
      <c r="DV8">
        <v>528.73710500000004</v>
      </c>
      <c r="DW8">
        <v>176.93731200000002</v>
      </c>
      <c r="DX8">
        <v>1663.2702543333332</v>
      </c>
      <c r="DY8">
        <v>3901.981828</v>
      </c>
      <c r="DZ8">
        <v>11.752170666666666</v>
      </c>
      <c r="EA8">
        <v>60</v>
      </c>
      <c r="EB8">
        <v>88.9</v>
      </c>
      <c r="EC8">
        <v>77.8</v>
      </c>
      <c r="ED8">
        <v>100</v>
      </c>
      <c r="EE8">
        <v>66.7</v>
      </c>
      <c r="EF8">
        <v>50</v>
      </c>
      <c r="EG8">
        <v>79.400000000000006</v>
      </c>
      <c r="EH8">
        <v>100</v>
      </c>
      <c r="EI8">
        <v>51.6</v>
      </c>
      <c r="EJ8">
        <v>60.7</v>
      </c>
      <c r="EK8">
        <v>30</v>
      </c>
      <c r="EL8">
        <v>3</v>
      </c>
      <c r="EM8">
        <v>91.7</v>
      </c>
      <c r="EN8">
        <v>85</v>
      </c>
      <c r="EO8">
        <v>162</v>
      </c>
      <c r="EP8">
        <v>61.4</v>
      </c>
      <c r="EQ8">
        <v>23.4</v>
      </c>
      <c r="ER8">
        <v>45</v>
      </c>
      <c r="ES8">
        <v>1.7</v>
      </c>
      <c r="ET8">
        <v>78.5</v>
      </c>
      <c r="EU8">
        <v>100</v>
      </c>
      <c r="EV8">
        <v>0.78500000000000003</v>
      </c>
      <c r="EW8">
        <v>114.333333333333</v>
      </c>
      <c r="EX8">
        <v>76.3333333333333</v>
      </c>
      <c r="EY8">
        <v>89</v>
      </c>
      <c r="EZ8">
        <v>62</v>
      </c>
      <c r="FA8">
        <v>83</v>
      </c>
      <c r="FB8">
        <v>0.4</v>
      </c>
      <c r="FC8">
        <v>104</v>
      </c>
      <c r="FD8">
        <v>61</v>
      </c>
      <c r="FE8">
        <v>59</v>
      </c>
      <c r="FF8" s="13">
        <v>33</v>
      </c>
      <c r="FG8">
        <v>94</v>
      </c>
      <c r="FH8">
        <v>5</v>
      </c>
      <c r="FI8">
        <v>0.413333333333333</v>
      </c>
      <c r="FJ8">
        <v>0.44</v>
      </c>
      <c r="FK8">
        <v>108</v>
      </c>
      <c r="FL8">
        <v>150</v>
      </c>
      <c r="FM8">
        <v>1.1200000000000001</v>
      </c>
      <c r="FN8">
        <v>2.0099999999999998</v>
      </c>
      <c r="FO8" s="34">
        <v>527.45070752338552</v>
      </c>
      <c r="FP8" s="34">
        <v>5.6077510385763869</v>
      </c>
      <c r="FQ8" s="34">
        <v>574.98360107898714</v>
      </c>
      <c r="FR8" s="34">
        <v>6.1131113109221173</v>
      </c>
      <c r="FS8">
        <f>AVERAGE(5,9,9)</f>
        <v>7.666666666666667</v>
      </c>
      <c r="FT8">
        <f>AVERAGE(11,14,14)</f>
        <v>13</v>
      </c>
      <c r="FU8">
        <f>AVERAGE(3.4,3.3,5.2)</f>
        <v>3.9666666666666663</v>
      </c>
      <c r="FV8">
        <v>1.56</v>
      </c>
      <c r="FW8">
        <v>-22.155999999999999</v>
      </c>
      <c r="FX8">
        <v>-15.286</v>
      </c>
      <c r="FY8">
        <v>23.78</v>
      </c>
      <c r="FZ8">
        <v>152</v>
      </c>
      <c r="GA8">
        <v>71.64</v>
      </c>
      <c r="GB8">
        <v>76</v>
      </c>
      <c r="GC8">
        <v>94</v>
      </c>
      <c r="GD8">
        <v>24.88</v>
      </c>
      <c r="GE8">
        <v>21</v>
      </c>
      <c r="GF8" s="3">
        <v>0.82607783007164148</v>
      </c>
      <c r="GG8" s="3">
        <v>7.0283519333775607E-2</v>
      </c>
      <c r="GH8" s="3">
        <v>9.7906316248546094E-2</v>
      </c>
      <c r="GI8" s="3">
        <v>5.7323343460368454E-3</v>
      </c>
      <c r="GJ8">
        <v>1600.8143056666668</v>
      </c>
      <c r="GK8">
        <v>57.538507000000003</v>
      </c>
      <c r="GL8">
        <v>16.520149999999997</v>
      </c>
      <c r="GM8">
        <v>1401.5933116666668</v>
      </c>
      <c r="GN8">
        <v>249.66973333333331</v>
      </c>
      <c r="GO8">
        <v>2097.7319453333334</v>
      </c>
      <c r="GP8">
        <v>2245.4185616666668</v>
      </c>
      <c r="GQ8">
        <v>21.994270333333333</v>
      </c>
      <c r="GR8">
        <v>85</v>
      </c>
      <c r="GS8">
        <v>96.3</v>
      </c>
      <c r="GT8">
        <v>44.4</v>
      </c>
      <c r="GU8">
        <v>100</v>
      </c>
      <c r="GV8">
        <v>100</v>
      </c>
      <c r="GW8">
        <v>70</v>
      </c>
      <c r="GX8">
        <v>76.5</v>
      </c>
      <c r="GY8">
        <v>100</v>
      </c>
      <c r="GZ8">
        <v>43.8</v>
      </c>
      <c r="HA8">
        <v>53.6</v>
      </c>
      <c r="HB8">
        <v>40.4</v>
      </c>
      <c r="HC8">
        <v>5</v>
      </c>
      <c r="HD8">
        <v>83.3</v>
      </c>
      <c r="HE8">
        <v>85</v>
      </c>
    </row>
    <row r="9" spans="1:213" x14ac:dyDescent="0.25">
      <c r="A9">
        <v>7</v>
      </c>
      <c r="B9" t="s">
        <v>84</v>
      </c>
      <c r="C9" s="1">
        <v>14.058333333333334</v>
      </c>
      <c r="D9" s="1">
        <v>12.3</v>
      </c>
      <c r="E9" s="1">
        <v>159.69999999999999</v>
      </c>
      <c r="F9" s="1">
        <v>43.4</v>
      </c>
      <c r="G9" s="1">
        <v>17</v>
      </c>
      <c r="H9" s="1">
        <v>17</v>
      </c>
      <c r="I9" s="1">
        <v>1.4</v>
      </c>
      <c r="J9" s="1">
        <v>66.5</v>
      </c>
      <c r="K9" s="1">
        <v>84</v>
      </c>
      <c r="L9" s="1">
        <v>0.79166666666666596</v>
      </c>
      <c r="M9" s="1">
        <v>115.666666666666</v>
      </c>
      <c r="N9" s="1">
        <v>79</v>
      </c>
      <c r="O9" s="1">
        <v>91.3333333333333</v>
      </c>
      <c r="P9" s="1">
        <v>71</v>
      </c>
      <c r="Q9" s="1">
        <v>92</v>
      </c>
      <c r="R9" s="2">
        <v>0.3</v>
      </c>
      <c r="S9">
        <v>143</v>
      </c>
      <c r="T9">
        <v>41</v>
      </c>
      <c r="U9">
        <v>72</v>
      </c>
      <c r="V9">
        <v>63</v>
      </c>
      <c r="W9">
        <v>91</v>
      </c>
      <c r="X9">
        <v>5</v>
      </c>
      <c r="Y9" s="2">
        <v>0.44</v>
      </c>
      <c r="Z9" s="2">
        <v>0.48666666666666603</v>
      </c>
      <c r="AA9" s="2">
        <v>339</v>
      </c>
      <c r="AB9" s="2">
        <v>2.61</v>
      </c>
      <c r="AC9" s="2">
        <v>308</v>
      </c>
      <c r="AD9" s="2">
        <v>2.5099999999999998</v>
      </c>
      <c r="AE9" s="1">
        <v>126</v>
      </c>
      <c r="AF9">
        <v>137</v>
      </c>
      <c r="AG9" s="19">
        <v>2.2799999999999998</v>
      </c>
      <c r="AH9">
        <v>1.39</v>
      </c>
      <c r="AI9">
        <v>-12</v>
      </c>
      <c r="AJ9">
        <v>-8.6999999999999993</v>
      </c>
      <c r="AK9" s="1">
        <v>5.833333333333333</v>
      </c>
      <c r="AL9" s="1">
        <v>1.61</v>
      </c>
      <c r="AM9" s="2">
        <f t="shared" si="0"/>
        <v>0.47623417899637172</v>
      </c>
      <c r="AN9" s="1">
        <v>-3</v>
      </c>
      <c r="AO9" s="1">
        <v>1</v>
      </c>
      <c r="AP9" s="1">
        <v>24.15</v>
      </c>
      <c r="AQ9" s="1">
        <v>142</v>
      </c>
      <c r="AR9" s="1">
        <v>52.71</v>
      </c>
      <c r="AS9" s="1">
        <v>71</v>
      </c>
      <c r="AT9" s="1">
        <v>99</v>
      </c>
      <c r="AU9" s="1">
        <v>20.07</v>
      </c>
      <c r="AV9" s="1">
        <v>14</v>
      </c>
      <c r="AW9" s="3">
        <v>0.60746044735406435</v>
      </c>
      <c r="AX9" s="3">
        <v>0.11306601200218222</v>
      </c>
      <c r="AY9" s="3">
        <v>0.26360701945808329</v>
      </c>
      <c r="AZ9" s="3">
        <v>1.586652118567012E-2</v>
      </c>
      <c r="BA9" s="1">
        <v>2098.1497923333332</v>
      </c>
      <c r="BB9" s="1">
        <v>92.08229</v>
      </c>
      <c r="BC9" s="1">
        <v>13.147383333333336</v>
      </c>
      <c r="BD9" s="1">
        <v>1046.5715333333335</v>
      </c>
      <c r="BE9" s="1">
        <v>248.79623333333333</v>
      </c>
      <c r="BF9" s="1">
        <v>1581.5543666666665</v>
      </c>
      <c r="BG9" s="1">
        <v>4686.9396666666662</v>
      </c>
      <c r="BH9" s="1">
        <v>32.335450000000002</v>
      </c>
      <c r="BI9" s="1">
        <v>100</v>
      </c>
      <c r="BJ9" s="1">
        <v>96.296296296296291</v>
      </c>
      <c r="BK9" s="1">
        <v>100</v>
      </c>
      <c r="BL9" s="1">
        <v>100</v>
      </c>
      <c r="BM9" s="1">
        <v>100</v>
      </c>
      <c r="BN9" s="1">
        <v>100</v>
      </c>
      <c r="BO9" s="1">
        <v>70.588235294117652</v>
      </c>
      <c r="BP9" s="1">
        <v>100</v>
      </c>
      <c r="BQ9" s="1">
        <v>92.1875</v>
      </c>
      <c r="BR9" s="1">
        <v>89.285714285714278</v>
      </c>
      <c r="BS9" s="1">
        <v>93.75</v>
      </c>
      <c r="BT9" s="1">
        <v>4</v>
      </c>
      <c r="BU9" s="1">
        <v>87.5</v>
      </c>
      <c r="BV9" s="1">
        <v>60</v>
      </c>
      <c r="BW9">
        <v>161.5</v>
      </c>
      <c r="BX9">
        <v>45.4</v>
      </c>
      <c r="BY9">
        <v>17.399999999999999</v>
      </c>
      <c r="BZ9">
        <v>2</v>
      </c>
      <c r="CA9">
        <v>1.4</v>
      </c>
      <c r="CB9">
        <v>66</v>
      </c>
      <c r="CC9">
        <v>87</v>
      </c>
      <c r="CD9">
        <v>0.75862068965517204</v>
      </c>
      <c r="CE9">
        <v>123</v>
      </c>
      <c r="CF9">
        <v>82</v>
      </c>
      <c r="CG9">
        <v>95.3333333333333</v>
      </c>
      <c r="CH9">
        <v>88</v>
      </c>
      <c r="CI9">
        <v>95</v>
      </c>
      <c r="CJ9">
        <v>0.8</v>
      </c>
      <c r="CK9">
        <v>131</v>
      </c>
      <c r="CL9">
        <v>27</v>
      </c>
      <c r="CM9">
        <v>72</v>
      </c>
      <c r="CN9">
        <v>54</v>
      </c>
      <c r="CO9">
        <v>100</v>
      </c>
      <c r="CP9">
        <v>5.5</v>
      </c>
      <c r="CQ9">
        <v>0.43866666666666598</v>
      </c>
      <c r="CR9">
        <v>0.45999999999999902</v>
      </c>
      <c r="CS9">
        <v>505</v>
      </c>
      <c r="CT9">
        <v>2.92</v>
      </c>
      <c r="CU9">
        <v>380</v>
      </c>
      <c r="CV9">
        <v>2.63</v>
      </c>
      <c r="CW9">
        <v>63.5</v>
      </c>
      <c r="CX9">
        <v>106</v>
      </c>
      <c r="CY9">
        <v>2.0099999999999998</v>
      </c>
      <c r="CZ9">
        <v>0.56999999999999995</v>
      </c>
      <c r="DA9" s="8">
        <v>-7</v>
      </c>
      <c r="DB9" s="8">
        <v>-1</v>
      </c>
      <c r="DC9" s="8">
        <v>5.4333333333333327</v>
      </c>
      <c r="DD9" s="12"/>
      <c r="DE9" s="12"/>
      <c r="DF9" s="8">
        <v>5</v>
      </c>
      <c r="DG9" s="8">
        <v>10</v>
      </c>
      <c r="DH9">
        <v>36.01</v>
      </c>
      <c r="DI9">
        <v>154</v>
      </c>
      <c r="DJ9">
        <v>78.08</v>
      </c>
      <c r="DK9">
        <v>77</v>
      </c>
      <c r="DL9">
        <v>101</v>
      </c>
      <c r="DM9">
        <v>24.64</v>
      </c>
      <c r="DN9">
        <v>16</v>
      </c>
      <c r="DO9" s="3">
        <v>0.66865701426369772</v>
      </c>
      <c r="DP9" s="3">
        <v>9.6307852095821628E-2</v>
      </c>
      <c r="DQ9" s="3">
        <v>0.21637206157113134</v>
      </c>
      <c r="DR9" s="3">
        <v>1.8663072069349296E-2</v>
      </c>
      <c r="DS9">
        <v>2039.33</v>
      </c>
      <c r="DT9">
        <v>79.817188333333334</v>
      </c>
      <c r="DU9">
        <v>15.995033333333334</v>
      </c>
      <c r="DV9">
        <v>952.8513333333334</v>
      </c>
      <c r="DW9">
        <v>242.63106666666667</v>
      </c>
      <c r="DX9">
        <v>2052.7393333333334</v>
      </c>
      <c r="DY9">
        <v>4501.0032333333329</v>
      </c>
      <c r="DZ9">
        <v>23.925092333333335</v>
      </c>
      <c r="EA9">
        <v>100</v>
      </c>
      <c r="EB9">
        <v>100</v>
      </c>
      <c r="EC9">
        <v>66.7</v>
      </c>
      <c r="ED9">
        <v>77.8</v>
      </c>
      <c r="EE9">
        <v>100</v>
      </c>
      <c r="EF9">
        <v>100</v>
      </c>
      <c r="EG9">
        <v>70.599999999999994</v>
      </c>
      <c r="EH9">
        <v>100</v>
      </c>
      <c r="EI9">
        <v>87.5</v>
      </c>
      <c r="EJ9">
        <v>80.400000000000006</v>
      </c>
      <c r="EK9">
        <v>87.5</v>
      </c>
      <c r="EL9">
        <v>5</v>
      </c>
      <c r="EM9">
        <v>100</v>
      </c>
      <c r="EN9">
        <v>60</v>
      </c>
      <c r="EO9">
        <v>167.7</v>
      </c>
      <c r="EP9">
        <v>47.2</v>
      </c>
      <c r="EQ9">
        <v>16.8</v>
      </c>
      <c r="ER9">
        <v>2</v>
      </c>
      <c r="ES9">
        <v>1.5</v>
      </c>
      <c r="ET9">
        <v>68</v>
      </c>
      <c r="EU9">
        <v>84</v>
      </c>
      <c r="EV9">
        <v>0.80952380952380898</v>
      </c>
      <c r="EW9">
        <v>130</v>
      </c>
      <c r="EX9">
        <v>77.6666666666666</v>
      </c>
      <c r="EY9">
        <v>89.82</v>
      </c>
      <c r="EZ9">
        <v>94</v>
      </c>
      <c r="FA9">
        <v>89</v>
      </c>
      <c r="FB9">
        <v>0.2</v>
      </c>
      <c r="FC9">
        <v>135</v>
      </c>
      <c r="FD9">
        <v>71</v>
      </c>
      <c r="FE9">
        <v>68</v>
      </c>
      <c r="FF9">
        <v>53</v>
      </c>
      <c r="FG9">
        <v>87</v>
      </c>
      <c r="FH9">
        <v>5.3</v>
      </c>
      <c r="FI9">
        <v>0.43</v>
      </c>
      <c r="FJ9">
        <v>0.50333333333333297</v>
      </c>
      <c r="FK9">
        <v>108</v>
      </c>
      <c r="FL9">
        <v>115</v>
      </c>
      <c r="FM9">
        <v>2.34</v>
      </c>
      <c r="FN9">
        <v>3.95</v>
      </c>
      <c r="FO9" s="34">
        <v>712.53846697414065</v>
      </c>
      <c r="FP9" s="34">
        <v>7.013397479808269</v>
      </c>
      <c r="FQ9" s="34">
        <v>605.57142420734704</v>
      </c>
      <c r="FR9" s="34">
        <v>5.9605386898134265</v>
      </c>
      <c r="FS9">
        <f>AVERAGE(8,5,7)</f>
        <v>6.666666666666667</v>
      </c>
      <c r="FT9">
        <f>AVERAGE(11,9,12)</f>
        <v>10.666666666666666</v>
      </c>
      <c r="FU9">
        <f>AVERAGE(6.2,6.2,6.2)</f>
        <v>6.2</v>
      </c>
      <c r="FV9">
        <v>1.69</v>
      </c>
      <c r="FW9">
        <v>4</v>
      </c>
      <c r="FX9">
        <v>7</v>
      </c>
      <c r="FY9">
        <v>33.049999999999997</v>
      </c>
      <c r="FZ9">
        <v>160</v>
      </c>
      <c r="GA9">
        <v>71.27</v>
      </c>
      <c r="GB9">
        <v>80</v>
      </c>
      <c r="GC9">
        <v>90</v>
      </c>
      <c r="GD9">
        <v>28.6</v>
      </c>
      <c r="GE9">
        <v>16</v>
      </c>
      <c r="GF9" s="3">
        <v>0.68631986291567504</v>
      </c>
      <c r="GG9" s="3">
        <v>7.6378730869319317E-2</v>
      </c>
      <c r="GH9" s="3">
        <v>0.21993212217722299</v>
      </c>
      <c r="GI9" s="3">
        <v>1.7369284037782658E-2</v>
      </c>
      <c r="GJ9">
        <v>2372.4292999999993</v>
      </c>
      <c r="GK9">
        <v>96.864507000000017</v>
      </c>
      <c r="GL9">
        <v>17.033749999999998</v>
      </c>
      <c r="GM9">
        <v>836.62419999999997</v>
      </c>
      <c r="GN9">
        <v>241.95189999999997</v>
      </c>
      <c r="GO9">
        <v>1785.3657000000003</v>
      </c>
      <c r="GP9">
        <v>3438.3746999999998</v>
      </c>
      <c r="GQ9">
        <v>23.884557999999998</v>
      </c>
      <c r="GR9">
        <v>60</v>
      </c>
      <c r="GS9">
        <v>92.6</v>
      </c>
      <c r="GT9">
        <v>100</v>
      </c>
      <c r="GU9">
        <v>100</v>
      </c>
      <c r="GV9">
        <v>100</v>
      </c>
      <c r="GW9">
        <v>100</v>
      </c>
      <c r="GX9">
        <v>65.3</v>
      </c>
      <c r="GY9">
        <v>85</v>
      </c>
      <c r="GZ9">
        <v>82.8</v>
      </c>
      <c r="HA9">
        <v>82.1</v>
      </c>
      <c r="HB9">
        <v>75.8</v>
      </c>
      <c r="HC9">
        <v>3</v>
      </c>
      <c r="HD9">
        <v>75</v>
      </c>
      <c r="HE9">
        <v>60</v>
      </c>
    </row>
    <row r="10" spans="1:213" x14ac:dyDescent="0.25">
      <c r="A10">
        <v>8</v>
      </c>
      <c r="B10" t="s">
        <v>83</v>
      </c>
      <c r="C10" s="1">
        <v>14.861111111111111</v>
      </c>
      <c r="D10" s="1">
        <v>1.0138888888888888</v>
      </c>
      <c r="E10" s="1">
        <v>162.4</v>
      </c>
      <c r="F10" s="1">
        <v>62.5</v>
      </c>
      <c r="G10" s="1">
        <v>23.7</v>
      </c>
      <c r="H10" s="1">
        <v>82</v>
      </c>
      <c r="I10" s="1">
        <v>1.7</v>
      </c>
      <c r="J10" s="1">
        <v>79.5</v>
      </c>
      <c r="K10" s="1">
        <v>98.5</v>
      </c>
      <c r="L10" s="1">
        <v>0.807106598984771</v>
      </c>
      <c r="M10" s="1">
        <v>123.666666666666</v>
      </c>
      <c r="N10" s="1">
        <v>75.6666666666666</v>
      </c>
      <c r="O10" s="1">
        <v>92</v>
      </c>
      <c r="P10" s="1">
        <v>89</v>
      </c>
      <c r="Q10" s="1">
        <v>82</v>
      </c>
      <c r="R10" s="2">
        <v>0.6</v>
      </c>
      <c r="S10">
        <v>166</v>
      </c>
      <c r="T10">
        <v>56</v>
      </c>
      <c r="U10">
        <v>72</v>
      </c>
      <c r="V10">
        <v>83</v>
      </c>
      <c r="W10">
        <v>81</v>
      </c>
      <c r="X10">
        <v>5.3</v>
      </c>
      <c r="Y10" s="2">
        <v>0.42333333333333301</v>
      </c>
      <c r="Z10" s="2">
        <v>0.4</v>
      </c>
      <c r="AA10" s="2">
        <v>687</v>
      </c>
      <c r="AB10" s="2">
        <v>3.15</v>
      </c>
      <c r="AC10" s="2">
        <v>579</v>
      </c>
      <c r="AD10" s="2">
        <v>2.98</v>
      </c>
      <c r="AE10" s="1">
        <v>158</v>
      </c>
      <c r="AF10">
        <v>173</v>
      </c>
      <c r="AG10" s="19">
        <v>0.92</v>
      </c>
      <c r="AH10">
        <v>1.1100000000000001</v>
      </c>
      <c r="AI10">
        <v>7.3</v>
      </c>
      <c r="AJ10">
        <v>5.7</v>
      </c>
      <c r="AK10" s="1">
        <v>5.5</v>
      </c>
      <c r="AL10" s="1">
        <v>1.55</v>
      </c>
      <c r="AM10" s="2">
        <f t="shared" si="0"/>
        <v>0.43825493093115531</v>
      </c>
      <c r="AN10" s="1">
        <v>10</v>
      </c>
      <c r="AO10" s="1">
        <v>4</v>
      </c>
      <c r="AP10" s="1">
        <v>23.09</v>
      </c>
      <c r="AQ10" s="1">
        <v>118</v>
      </c>
      <c r="AR10" s="1">
        <v>69.739999999999995</v>
      </c>
      <c r="AS10" s="1">
        <v>59</v>
      </c>
      <c r="AT10" s="1">
        <v>118</v>
      </c>
      <c r="AU10" s="1">
        <v>31.9</v>
      </c>
      <c r="AV10" s="1">
        <v>19</v>
      </c>
      <c r="AW10" s="3">
        <v>0.67123286172566021</v>
      </c>
      <c r="AX10" s="3">
        <v>0.10596725236969909</v>
      </c>
      <c r="AY10" s="3">
        <v>0.20941085398335393</v>
      </c>
      <c r="AZ10" s="3">
        <v>1.3389031921286654E-2</v>
      </c>
      <c r="BA10" s="1">
        <v>699.12210000000005</v>
      </c>
      <c r="BB10" s="1">
        <v>19.640255</v>
      </c>
      <c r="BC10" s="1">
        <v>7.1867815000000004</v>
      </c>
      <c r="BD10" s="1">
        <v>467.38895000000002</v>
      </c>
      <c r="BE10" s="1">
        <v>119.54734999999999</v>
      </c>
      <c r="BF10" s="1">
        <v>860.25890000000004</v>
      </c>
      <c r="BG10" s="1">
        <v>871.62234999999998</v>
      </c>
      <c r="BH10" s="1">
        <v>7.7194409999999998</v>
      </c>
      <c r="BI10" s="1">
        <v>60</v>
      </c>
      <c r="BJ10" s="1">
        <v>88.888888888888886</v>
      </c>
      <c r="BK10" s="1">
        <v>100</v>
      </c>
      <c r="BL10" s="1">
        <v>100</v>
      </c>
      <c r="BM10" s="1">
        <v>100</v>
      </c>
      <c r="BN10" s="1">
        <v>80</v>
      </c>
      <c r="BO10" s="1">
        <v>84.411764705882362</v>
      </c>
      <c r="BP10" s="1">
        <v>60</v>
      </c>
      <c r="BQ10" s="1">
        <v>90.625</v>
      </c>
      <c r="BR10" s="1">
        <v>98.214285714285722</v>
      </c>
      <c r="BS10" s="1">
        <v>65.416666666666671</v>
      </c>
      <c r="BT10" s="1">
        <v>4</v>
      </c>
      <c r="BU10" s="1">
        <v>83.333333333333329</v>
      </c>
      <c r="BV10" s="1">
        <v>60</v>
      </c>
      <c r="BW10">
        <v>162.5</v>
      </c>
      <c r="BX10">
        <v>65.8</v>
      </c>
      <c r="BY10">
        <v>24.9</v>
      </c>
      <c r="BZ10">
        <v>54</v>
      </c>
      <c r="CA10">
        <v>1.7</v>
      </c>
      <c r="CB10">
        <v>84</v>
      </c>
      <c r="CC10">
        <v>102</v>
      </c>
      <c r="CD10">
        <v>0.82352941176470495</v>
      </c>
      <c r="CE10">
        <v>122</v>
      </c>
      <c r="CF10">
        <v>73.66</v>
      </c>
      <c r="CG10">
        <v>89.67</v>
      </c>
      <c r="CH10">
        <v>85</v>
      </c>
      <c r="CI10">
        <v>76</v>
      </c>
      <c r="CJ10">
        <v>1.1000000000000001</v>
      </c>
      <c r="CK10">
        <v>130</v>
      </c>
      <c r="CL10">
        <v>34</v>
      </c>
      <c r="CM10">
        <v>55</v>
      </c>
      <c r="CN10">
        <v>68</v>
      </c>
      <c r="CO10">
        <v>80</v>
      </c>
      <c r="CP10">
        <v>5.2</v>
      </c>
      <c r="CQ10">
        <v>0.40333333333333299</v>
      </c>
      <c r="CR10">
        <v>0.41</v>
      </c>
      <c r="CS10">
        <v>311</v>
      </c>
      <c r="CT10">
        <v>2.37</v>
      </c>
      <c r="CU10">
        <v>315</v>
      </c>
      <c r="CV10">
        <v>2.38</v>
      </c>
      <c r="CW10">
        <v>117</v>
      </c>
      <c r="CX10">
        <v>151</v>
      </c>
      <c r="CY10">
        <v>1.05</v>
      </c>
      <c r="CZ10">
        <v>1.34</v>
      </c>
      <c r="DA10" s="8">
        <v>14.666666666666666</v>
      </c>
      <c r="DB10" s="8">
        <v>6</v>
      </c>
      <c r="DC10" s="8">
        <v>4.8</v>
      </c>
      <c r="DD10">
        <v>1.96</v>
      </c>
      <c r="DE10" s="2">
        <f t="shared" si="1"/>
        <v>0.67294447324242579</v>
      </c>
      <c r="DF10">
        <v>1</v>
      </c>
      <c r="DG10">
        <v>-9</v>
      </c>
      <c r="DH10">
        <v>24.44</v>
      </c>
      <c r="DI10">
        <v>119</v>
      </c>
      <c r="DJ10">
        <v>74.31</v>
      </c>
      <c r="DK10">
        <v>59.5</v>
      </c>
      <c r="DL10">
        <v>125</v>
      </c>
      <c r="DM10">
        <v>36.97</v>
      </c>
      <c r="DN10">
        <v>21</v>
      </c>
      <c r="DO10" s="3">
        <v>0.70938694981742245</v>
      </c>
      <c r="DP10" s="3">
        <v>0.10171430310908472</v>
      </c>
      <c r="DQ10" s="3">
        <v>0.18147987122414197</v>
      </c>
      <c r="DR10" s="3">
        <v>7.4188758493509005E-3</v>
      </c>
      <c r="DS10">
        <v>1104.0550000000001</v>
      </c>
      <c r="DT10">
        <v>26.301674999999999</v>
      </c>
      <c r="DU10">
        <v>17.772449999999999</v>
      </c>
      <c r="DV10">
        <v>973.54750000000001</v>
      </c>
      <c r="DW10">
        <v>250.13049999999996</v>
      </c>
      <c r="DX10">
        <v>2711.8344999999995</v>
      </c>
      <c r="DY10">
        <v>1300.3519999999999</v>
      </c>
      <c r="DZ10">
        <v>6.3801499999999995</v>
      </c>
      <c r="EA10">
        <v>60</v>
      </c>
      <c r="EB10">
        <v>92.5</v>
      </c>
      <c r="EC10">
        <v>100</v>
      </c>
      <c r="ED10">
        <v>100</v>
      </c>
      <c r="EE10">
        <v>100</v>
      </c>
      <c r="EF10">
        <v>80</v>
      </c>
      <c r="EG10">
        <v>86.8</v>
      </c>
      <c r="EH10">
        <v>100</v>
      </c>
      <c r="EI10">
        <v>93.8</v>
      </c>
      <c r="EJ10">
        <v>100</v>
      </c>
      <c r="EK10">
        <v>57.7</v>
      </c>
      <c r="EL10">
        <v>5</v>
      </c>
      <c r="EM10">
        <v>66.7</v>
      </c>
      <c r="EN10">
        <v>60</v>
      </c>
      <c r="EO10">
        <v>164</v>
      </c>
      <c r="EP10">
        <v>64.900000000000006</v>
      </c>
      <c r="EQ10">
        <v>24.1</v>
      </c>
      <c r="ER10">
        <v>50</v>
      </c>
      <c r="ES10">
        <v>1.7</v>
      </c>
      <c r="ET10">
        <v>81</v>
      </c>
      <c r="EU10">
        <v>101.5</v>
      </c>
      <c r="EV10">
        <v>0.798029556650246</v>
      </c>
      <c r="EW10">
        <v>116</v>
      </c>
      <c r="EX10">
        <v>72.6666666666666</v>
      </c>
      <c r="EY10">
        <v>87</v>
      </c>
      <c r="EZ10">
        <v>66</v>
      </c>
      <c r="FA10">
        <v>73</v>
      </c>
      <c r="FB10">
        <v>1.5</v>
      </c>
      <c r="FC10">
        <v>151</v>
      </c>
      <c r="FD10">
        <v>42</v>
      </c>
      <c r="FE10">
        <v>60</v>
      </c>
      <c r="FF10">
        <v>83</v>
      </c>
      <c r="FG10">
        <v>81</v>
      </c>
      <c r="FH10">
        <v>5.4</v>
      </c>
      <c r="FI10">
        <v>0.40329999999999999</v>
      </c>
      <c r="FJ10">
        <v>0.40660000000000002</v>
      </c>
      <c r="FK10">
        <v>145</v>
      </c>
      <c r="FL10">
        <v>181</v>
      </c>
      <c r="FM10">
        <v>1.26</v>
      </c>
      <c r="FN10">
        <v>1.24</v>
      </c>
      <c r="FO10" s="34">
        <v>227.49999998249996</v>
      </c>
      <c r="FP10" s="34">
        <v>2.4554639389324469</v>
      </c>
      <c r="FQ10" s="34">
        <v>182.29885196734827</v>
      </c>
      <c r="FR10" s="34">
        <v>1.9675967347210597</v>
      </c>
      <c r="FS10">
        <v>12.33</v>
      </c>
      <c r="FT10">
        <v>11</v>
      </c>
      <c r="FU10">
        <f>AVERAGE(6.3,6.1,6.1)</f>
        <v>6.166666666666667</v>
      </c>
      <c r="FV10">
        <v>1.44</v>
      </c>
      <c r="FW10">
        <v>-13</v>
      </c>
      <c r="FX10">
        <v>-18</v>
      </c>
      <c r="FY10">
        <v>27.84</v>
      </c>
      <c r="FZ10">
        <v>139</v>
      </c>
      <c r="GA10">
        <v>84.52</v>
      </c>
      <c r="GB10">
        <v>69.5</v>
      </c>
      <c r="GC10">
        <v>121</v>
      </c>
      <c r="GD10">
        <v>25.12</v>
      </c>
      <c r="GE10">
        <v>21</v>
      </c>
      <c r="GF10" s="3">
        <v>0.76451029468866505</v>
      </c>
      <c r="GG10" s="3">
        <v>8.5702940795965896E-2</v>
      </c>
      <c r="GH10" s="3">
        <v>0.14949657240348338</v>
      </c>
      <c r="GI10" s="3">
        <v>2.9019211188570398E-4</v>
      </c>
      <c r="GJ10">
        <v>1325.4848</v>
      </c>
      <c r="GK10">
        <v>35.652507500000006</v>
      </c>
      <c r="GL10">
        <v>16.61675</v>
      </c>
      <c r="GM10">
        <v>1143.24098</v>
      </c>
      <c r="GN10">
        <v>271.28561000000002</v>
      </c>
      <c r="GO10">
        <v>2653.4868800000004</v>
      </c>
      <c r="GP10">
        <v>1573.230665</v>
      </c>
      <c r="GQ10">
        <v>11.187726500000002</v>
      </c>
      <c r="GR10">
        <v>60</v>
      </c>
      <c r="GS10">
        <v>92.6</v>
      </c>
      <c r="GT10">
        <v>100</v>
      </c>
      <c r="GU10">
        <v>88.9</v>
      </c>
      <c r="GV10">
        <v>100</v>
      </c>
      <c r="GW10">
        <v>60</v>
      </c>
      <c r="GX10">
        <v>74.099999999999994</v>
      </c>
      <c r="GY10">
        <v>60</v>
      </c>
      <c r="GZ10">
        <v>84.4</v>
      </c>
      <c r="HA10">
        <v>92.9</v>
      </c>
      <c r="HB10">
        <v>59.2</v>
      </c>
      <c r="HC10">
        <v>5</v>
      </c>
      <c r="HD10">
        <v>75</v>
      </c>
      <c r="HE10">
        <v>85</v>
      </c>
    </row>
    <row r="11" spans="1:213" x14ac:dyDescent="0.25">
      <c r="A11">
        <v>9</v>
      </c>
      <c r="B11" t="s">
        <v>83</v>
      </c>
      <c r="C11" s="1">
        <v>17.547222222222221</v>
      </c>
      <c r="D11" s="1">
        <v>1.8055555555555556</v>
      </c>
      <c r="E11" s="1">
        <v>156.5</v>
      </c>
      <c r="F11" s="1">
        <v>52.6</v>
      </c>
      <c r="G11" s="1">
        <v>21.5</v>
      </c>
      <c r="H11" s="1">
        <v>51</v>
      </c>
      <c r="I11" s="14">
        <v>1.5</v>
      </c>
      <c r="J11" s="1">
        <v>72</v>
      </c>
      <c r="K11" s="1">
        <v>91</v>
      </c>
      <c r="L11" s="1">
        <v>0.79120879120879117</v>
      </c>
      <c r="M11" s="1">
        <v>115</v>
      </c>
      <c r="N11" s="1">
        <v>73</v>
      </c>
      <c r="O11" s="1">
        <v>87</v>
      </c>
      <c r="P11" s="1">
        <v>69</v>
      </c>
      <c r="Q11" s="1">
        <v>76</v>
      </c>
      <c r="R11" s="2">
        <v>0.2</v>
      </c>
      <c r="S11">
        <v>137</v>
      </c>
      <c r="T11">
        <v>54</v>
      </c>
      <c r="U11">
        <v>71</v>
      </c>
      <c r="V11">
        <v>55</v>
      </c>
      <c r="W11">
        <v>108</v>
      </c>
      <c r="X11">
        <v>5.2</v>
      </c>
      <c r="Y11" s="16">
        <v>0.40600000000000003</v>
      </c>
      <c r="Z11" s="16">
        <v>0.41</v>
      </c>
      <c r="AA11" s="27">
        <v>313</v>
      </c>
      <c r="AB11" s="27">
        <v>2.4700000000000002</v>
      </c>
      <c r="AC11" s="27">
        <v>243</v>
      </c>
      <c r="AD11" s="27">
        <v>2.2200000000000002</v>
      </c>
      <c r="AE11" s="1">
        <v>106</v>
      </c>
      <c r="AF11">
        <v>95</v>
      </c>
      <c r="AG11" s="19">
        <v>1.34</v>
      </c>
      <c r="AH11">
        <v>1.1499999999999999</v>
      </c>
      <c r="AI11">
        <v>-6</v>
      </c>
      <c r="AJ11">
        <v>-4.7</v>
      </c>
      <c r="AK11" s="1">
        <v>4.2666666666666666</v>
      </c>
      <c r="AL11" s="1">
        <v>1.55</v>
      </c>
      <c r="AM11" s="2">
        <f t="shared" si="0"/>
        <v>0.43825493093115531</v>
      </c>
      <c r="AN11" s="1">
        <v>-20</v>
      </c>
      <c r="AO11" s="1">
        <v>-19</v>
      </c>
      <c r="AP11" s="1">
        <v>29.32</v>
      </c>
      <c r="AQ11" s="1">
        <v>174</v>
      </c>
      <c r="AR11" s="1">
        <v>88.37</v>
      </c>
      <c r="AS11" s="1">
        <v>87</v>
      </c>
      <c r="AT11" s="1">
        <v>102</v>
      </c>
      <c r="AU11" s="1">
        <v>41.52</v>
      </c>
      <c r="AV11" s="1">
        <v>20</v>
      </c>
      <c r="AW11" s="3">
        <v>0.66100000000000003</v>
      </c>
      <c r="AX11" s="3">
        <v>0.11799999999999999</v>
      </c>
      <c r="AY11" s="3">
        <v>0.20599999999999999</v>
      </c>
      <c r="AZ11" s="3">
        <v>1.4999999999999999E-2</v>
      </c>
      <c r="BA11" s="1">
        <v>2380.1446666666666</v>
      </c>
      <c r="BB11" s="1">
        <v>116.75837333333334</v>
      </c>
      <c r="BC11" s="1">
        <v>17.66929</v>
      </c>
      <c r="BD11" s="1">
        <v>1558.7304666666666</v>
      </c>
      <c r="BE11" s="1">
        <v>314.71273333333335</v>
      </c>
      <c r="BF11" s="1">
        <v>3285.4900000000002</v>
      </c>
      <c r="BG11" s="1">
        <v>3784.3566666666666</v>
      </c>
      <c r="BH11" s="1">
        <v>43.880493333333334</v>
      </c>
      <c r="BI11" s="1">
        <v>60</v>
      </c>
      <c r="BJ11" s="1">
        <v>92.592592592592595</v>
      </c>
      <c r="BK11" s="1">
        <v>100</v>
      </c>
      <c r="BL11" s="1">
        <v>100</v>
      </c>
      <c r="BM11" s="1">
        <v>100</v>
      </c>
      <c r="BN11" s="1">
        <v>100</v>
      </c>
      <c r="BO11" s="1">
        <v>84.411764705882362</v>
      </c>
      <c r="BP11" s="1">
        <v>85</v>
      </c>
      <c r="BQ11" s="1">
        <v>81.25</v>
      </c>
      <c r="BR11" s="1">
        <v>83.928571428571416</v>
      </c>
      <c r="BS11" s="1">
        <v>42.499999999999993</v>
      </c>
      <c r="BT11" s="1">
        <v>3</v>
      </c>
      <c r="BU11" s="1">
        <v>95.833333333333329</v>
      </c>
      <c r="BV11" s="1">
        <v>60</v>
      </c>
      <c r="BW11">
        <v>156</v>
      </c>
      <c r="BX11">
        <v>54.4</v>
      </c>
      <c r="BY11">
        <v>22.4</v>
      </c>
      <c r="BZ11">
        <v>36</v>
      </c>
      <c r="CA11">
        <v>1.5</v>
      </c>
      <c r="CB11">
        <v>27</v>
      </c>
      <c r="CC11">
        <v>35.5</v>
      </c>
      <c r="CD11">
        <v>0.76056338028169002</v>
      </c>
      <c r="CE11">
        <v>119.333333333333</v>
      </c>
      <c r="CF11">
        <v>76</v>
      </c>
      <c r="CG11">
        <v>90.44</v>
      </c>
      <c r="CH11">
        <v>83</v>
      </c>
      <c r="CI11">
        <v>85</v>
      </c>
      <c r="CJ11" t="s">
        <v>67</v>
      </c>
      <c r="CK11">
        <v>150</v>
      </c>
      <c r="CL11">
        <v>60</v>
      </c>
      <c r="CM11">
        <v>68</v>
      </c>
      <c r="CN11">
        <v>70</v>
      </c>
      <c r="CO11">
        <v>121</v>
      </c>
      <c r="CP11">
        <v>5.0999999999999996</v>
      </c>
      <c r="CQ11">
        <v>0.413333333333333</v>
      </c>
      <c r="CR11">
        <v>0.41666666666666602</v>
      </c>
      <c r="CS11">
        <v>280</v>
      </c>
      <c r="CT11">
        <v>2.3199999999999998</v>
      </c>
      <c r="CU11">
        <v>227</v>
      </c>
      <c r="CV11">
        <v>2.11</v>
      </c>
      <c r="CW11">
        <v>109</v>
      </c>
      <c r="CX11">
        <v>111</v>
      </c>
      <c r="CY11">
        <v>1.37</v>
      </c>
      <c r="CZ11">
        <v>1.26</v>
      </c>
      <c r="DA11">
        <f>AVERAGE(4,1,2)</f>
        <v>2.3333333333333335</v>
      </c>
      <c r="DB11">
        <f>AVERAGE(2,1,4)</f>
        <v>2.3333333333333335</v>
      </c>
      <c r="DC11">
        <f>AVERAGE(5,4.4,4.9)</f>
        <v>4.7666666666666666</v>
      </c>
      <c r="DD11">
        <v>1.83</v>
      </c>
      <c r="DE11" s="2">
        <f t="shared" si="1"/>
        <v>0.60431596685332956</v>
      </c>
      <c r="DF11">
        <v>-21</v>
      </c>
      <c r="DG11">
        <v>-20</v>
      </c>
      <c r="DH11" s="12"/>
      <c r="DI11" s="12"/>
      <c r="DJ11" s="12"/>
      <c r="DK11" s="12"/>
      <c r="DL11" s="12"/>
      <c r="DM11" s="12"/>
      <c r="DN11" s="12"/>
      <c r="DO11" s="3">
        <v>0.59893761974883208</v>
      </c>
      <c r="DP11" s="3">
        <v>0.13151240703162331</v>
      </c>
      <c r="DQ11" s="3">
        <v>0.26127531269178383</v>
      </c>
      <c r="DR11" s="3">
        <v>8.2746605277608555E-3</v>
      </c>
      <c r="DS11">
        <v>2207.3760604999998</v>
      </c>
      <c r="DT11">
        <v>100.303054</v>
      </c>
      <c r="DU11">
        <v>17.356025000000002</v>
      </c>
      <c r="DV11">
        <v>985.59191599999997</v>
      </c>
      <c r="DW11">
        <v>295.38766200000009</v>
      </c>
      <c r="DX11">
        <v>2706.4216110000002</v>
      </c>
      <c r="DY11">
        <v>3839.2696755000006</v>
      </c>
      <c r="DZ11">
        <v>37.075663499999997</v>
      </c>
      <c r="EA11">
        <v>60</v>
      </c>
      <c r="EB11">
        <v>100</v>
      </c>
      <c r="EC11">
        <v>100</v>
      </c>
      <c r="ED11">
        <v>100</v>
      </c>
      <c r="EE11">
        <v>100</v>
      </c>
      <c r="EF11">
        <v>80</v>
      </c>
      <c r="EG11">
        <v>85.9</v>
      </c>
      <c r="EH11">
        <v>85</v>
      </c>
      <c r="EI11">
        <v>81.3</v>
      </c>
      <c r="EJ11">
        <v>92.9</v>
      </c>
      <c r="EK11">
        <v>63.3</v>
      </c>
      <c r="EL11">
        <v>4</v>
      </c>
      <c r="EM11">
        <v>100</v>
      </c>
      <c r="EN11">
        <v>60</v>
      </c>
      <c r="EO11">
        <v>157.4</v>
      </c>
      <c r="EP11">
        <v>50.4</v>
      </c>
      <c r="EQ11">
        <v>20.3</v>
      </c>
      <c r="ER11">
        <v>24</v>
      </c>
      <c r="ES11">
        <v>1.5</v>
      </c>
      <c r="ET11">
        <v>70.5</v>
      </c>
      <c r="EU11">
        <v>91</v>
      </c>
      <c r="EV11">
        <v>0.774725</v>
      </c>
      <c r="EW11">
        <v>107.33</v>
      </c>
      <c r="EX11">
        <v>69.67</v>
      </c>
      <c r="EY11">
        <v>82.33</v>
      </c>
      <c r="EZ11">
        <v>32</v>
      </c>
      <c r="FA11">
        <v>64</v>
      </c>
      <c r="FB11">
        <v>0.2</v>
      </c>
      <c r="FC11">
        <v>124</v>
      </c>
      <c r="FD11">
        <v>63</v>
      </c>
      <c r="FE11">
        <v>54</v>
      </c>
      <c r="FF11">
        <v>57</v>
      </c>
      <c r="FG11">
        <v>105</v>
      </c>
      <c r="FH11">
        <v>5.4</v>
      </c>
      <c r="FI11">
        <v>0.433</v>
      </c>
      <c r="FJ11">
        <v>0.4</v>
      </c>
      <c r="FK11">
        <v>104</v>
      </c>
      <c r="FL11">
        <v>189</v>
      </c>
      <c r="FM11">
        <v>1.64</v>
      </c>
      <c r="FN11">
        <v>1.61</v>
      </c>
      <c r="FO11" s="34">
        <v>361.94040000268188</v>
      </c>
      <c r="FP11" s="34">
        <v>4.1531689394168136</v>
      </c>
      <c r="FQ11" s="34">
        <v>764.40923379588378</v>
      </c>
      <c r="FR11" s="34">
        <v>8.7713907780975706</v>
      </c>
      <c r="FS11">
        <v>7</v>
      </c>
      <c r="FT11">
        <v>8.33</v>
      </c>
      <c r="FU11">
        <v>4.4669999999999996</v>
      </c>
      <c r="FV11">
        <v>1.34</v>
      </c>
      <c r="FW11">
        <v>-23</v>
      </c>
      <c r="FX11">
        <v>-20</v>
      </c>
      <c r="FY11">
        <v>30.1</v>
      </c>
      <c r="FZ11">
        <v>170</v>
      </c>
      <c r="GA11">
        <v>87.97</v>
      </c>
      <c r="GB11">
        <v>85</v>
      </c>
      <c r="GC11">
        <v>103</v>
      </c>
      <c r="GD11">
        <v>33.799999999999997</v>
      </c>
      <c r="GE11">
        <v>21</v>
      </c>
      <c r="GF11" s="3">
        <v>0.65377044347819258</v>
      </c>
      <c r="GG11" s="3">
        <v>0.10533417894355465</v>
      </c>
      <c r="GH11" s="3">
        <v>0.23037260764680659</v>
      </c>
      <c r="GI11" s="3">
        <v>1.0522769931446133E-2</v>
      </c>
      <c r="GJ11">
        <v>2032.2554355000002</v>
      </c>
      <c r="GK11">
        <v>86.021855500000001</v>
      </c>
      <c r="GL11">
        <v>20.155455500000002</v>
      </c>
      <c r="GM11">
        <v>1320.7324924999998</v>
      </c>
      <c r="GN11">
        <v>332.10865749999994</v>
      </c>
      <c r="GO11">
        <v>2259.1598405</v>
      </c>
      <c r="GP11">
        <v>2826.5848505000004</v>
      </c>
      <c r="GQ11">
        <v>31.348604000000002</v>
      </c>
      <c r="GR11">
        <v>85</v>
      </c>
      <c r="GS11">
        <v>96.3</v>
      </c>
      <c r="GT11">
        <v>100</v>
      </c>
      <c r="GU11">
        <v>100</v>
      </c>
      <c r="GV11">
        <v>100</v>
      </c>
      <c r="GW11">
        <v>100</v>
      </c>
      <c r="GX11">
        <v>82.9</v>
      </c>
      <c r="GY11">
        <v>60</v>
      </c>
      <c r="GZ11">
        <v>84.4</v>
      </c>
      <c r="HA11">
        <v>87.5</v>
      </c>
      <c r="HB11">
        <v>71.7</v>
      </c>
      <c r="HC11">
        <v>4</v>
      </c>
      <c r="HD11">
        <v>91.7</v>
      </c>
      <c r="HE11">
        <v>60</v>
      </c>
    </row>
    <row r="12" spans="1:213" x14ac:dyDescent="0.25">
      <c r="A12">
        <v>10</v>
      </c>
      <c r="B12" t="s">
        <v>83</v>
      </c>
      <c r="C12" s="1">
        <v>13.236111111111111</v>
      </c>
      <c r="D12" s="1">
        <v>4.1111111111111098</v>
      </c>
      <c r="E12" s="1">
        <v>150.5</v>
      </c>
      <c r="F12" s="1">
        <v>39.1</v>
      </c>
      <c r="G12" s="1">
        <v>17.3</v>
      </c>
      <c r="H12" s="1">
        <v>27</v>
      </c>
      <c r="I12" s="1">
        <v>1.3</v>
      </c>
      <c r="J12" s="1">
        <v>68</v>
      </c>
      <c r="K12" s="1">
        <v>81</v>
      </c>
      <c r="L12" s="1">
        <v>0.83950617283950602</v>
      </c>
      <c r="M12" s="1">
        <v>104.666666666666</v>
      </c>
      <c r="N12" s="1">
        <v>64.3333333333333</v>
      </c>
      <c r="O12" s="1">
        <v>78</v>
      </c>
      <c r="P12" s="1">
        <v>46</v>
      </c>
      <c r="Q12" s="1">
        <v>56</v>
      </c>
      <c r="R12" s="2">
        <v>0.2</v>
      </c>
      <c r="S12">
        <v>134</v>
      </c>
      <c r="T12">
        <v>38</v>
      </c>
      <c r="U12">
        <v>73</v>
      </c>
      <c r="V12">
        <v>53</v>
      </c>
      <c r="W12">
        <v>84</v>
      </c>
      <c r="X12">
        <v>5.3</v>
      </c>
      <c r="Y12" s="27">
        <f>AVERAGE(0.47,0.46,0.4)</f>
        <v>0.44333333333333336</v>
      </c>
      <c r="Z12" s="27">
        <f>AVERAGE(0.43,0.4,0.41)</f>
        <v>0.41333333333333333</v>
      </c>
      <c r="AA12" s="27">
        <v>265</v>
      </c>
      <c r="AB12" s="27">
        <v>2.37</v>
      </c>
      <c r="AC12" s="27">
        <v>237</v>
      </c>
      <c r="AD12" s="27">
        <v>2.2599999999999998</v>
      </c>
      <c r="AE12">
        <v>138</v>
      </c>
      <c r="AF12">
        <v>132</v>
      </c>
      <c r="AG12" s="19">
        <v>2.4</v>
      </c>
      <c r="AH12">
        <v>1.19</v>
      </c>
      <c r="AI12">
        <v>16</v>
      </c>
      <c r="AJ12">
        <v>19.7</v>
      </c>
      <c r="AK12" s="1">
        <v>4.666666666666667</v>
      </c>
      <c r="AL12" s="1">
        <v>1.39</v>
      </c>
      <c r="AM12" s="2">
        <f t="shared" si="0"/>
        <v>0.3293037471426003</v>
      </c>
      <c r="AN12" s="1">
        <v>-7</v>
      </c>
      <c r="AO12" s="1">
        <v>-2</v>
      </c>
      <c r="AP12" s="1">
        <v>34.22</v>
      </c>
      <c r="AQ12" s="1">
        <v>134</v>
      </c>
      <c r="AR12" s="1">
        <v>95.37</v>
      </c>
      <c r="AS12" s="1">
        <v>67</v>
      </c>
      <c r="AT12" s="1">
        <v>143</v>
      </c>
      <c r="AU12" s="1">
        <v>41.55</v>
      </c>
      <c r="AV12" s="1">
        <v>21</v>
      </c>
      <c r="AW12" s="3">
        <v>0.68839607884503284</v>
      </c>
      <c r="AX12" s="3">
        <v>0.10108637662933417</v>
      </c>
      <c r="AY12" s="3">
        <v>0.1930499079974673</v>
      </c>
      <c r="AZ12" s="3">
        <v>1.7467636528165655E-2</v>
      </c>
      <c r="BA12" s="1">
        <v>1147.4280000000001</v>
      </c>
      <c r="BB12" s="1">
        <v>38.74937666666667</v>
      </c>
      <c r="BC12" s="1">
        <v>10.60066</v>
      </c>
      <c r="BD12" s="1">
        <v>945.39326666666659</v>
      </c>
      <c r="BE12" s="1">
        <v>163.9109</v>
      </c>
      <c r="BF12" s="1">
        <v>1538.4307666666666</v>
      </c>
      <c r="BG12" s="1">
        <v>2196.7966333333334</v>
      </c>
      <c r="BH12" s="1">
        <v>13.674615666666668</v>
      </c>
      <c r="BI12" s="1">
        <v>30</v>
      </c>
      <c r="BJ12" s="1">
        <v>96.296296296296291</v>
      </c>
      <c r="BK12" s="1">
        <v>100</v>
      </c>
      <c r="BL12" s="1">
        <v>100</v>
      </c>
      <c r="BM12" s="1">
        <v>100</v>
      </c>
      <c r="BN12" s="1">
        <v>90</v>
      </c>
      <c r="BO12" s="1">
        <v>77.058823529411782</v>
      </c>
      <c r="BP12" s="1">
        <v>60</v>
      </c>
      <c r="BQ12" s="1">
        <v>70.3125</v>
      </c>
      <c r="BR12" s="1">
        <v>62.5</v>
      </c>
      <c r="BS12" s="1">
        <v>50.416666666666679</v>
      </c>
      <c r="BT12" s="1">
        <v>4</v>
      </c>
      <c r="BU12" s="1">
        <v>54.166666666666664</v>
      </c>
      <c r="BV12" s="1">
        <v>60</v>
      </c>
      <c r="BW12">
        <v>152</v>
      </c>
      <c r="BX12">
        <v>41</v>
      </c>
      <c r="BY12">
        <v>17.7</v>
      </c>
      <c r="BZ12">
        <v>9</v>
      </c>
      <c r="CA12">
        <v>1.3</v>
      </c>
      <c r="CB12">
        <v>61</v>
      </c>
      <c r="CC12">
        <v>81</v>
      </c>
      <c r="CD12">
        <v>0.75308641975308599</v>
      </c>
      <c r="CE12">
        <v>121</v>
      </c>
      <c r="CF12">
        <v>71</v>
      </c>
      <c r="CG12">
        <v>87.67</v>
      </c>
      <c r="CH12">
        <v>92</v>
      </c>
      <c r="CI12">
        <v>76</v>
      </c>
      <c r="CJ12" t="s">
        <v>67</v>
      </c>
      <c r="CK12">
        <v>137</v>
      </c>
      <c r="CL12">
        <v>43</v>
      </c>
      <c r="CM12">
        <v>64</v>
      </c>
      <c r="CN12">
        <v>64</v>
      </c>
      <c r="CO12">
        <v>101</v>
      </c>
      <c r="CP12">
        <v>5.3</v>
      </c>
      <c r="CQ12">
        <v>0.48</v>
      </c>
      <c r="CR12">
        <v>0.42</v>
      </c>
      <c r="CS12">
        <v>483</v>
      </c>
      <c r="CT12">
        <v>2.8</v>
      </c>
      <c r="CU12">
        <v>403</v>
      </c>
      <c r="CV12">
        <v>2.62</v>
      </c>
      <c r="CW12">
        <v>131</v>
      </c>
      <c r="CX12">
        <v>120</v>
      </c>
      <c r="CY12">
        <v>1.4</v>
      </c>
      <c r="CZ12">
        <v>1.31</v>
      </c>
      <c r="DA12">
        <f>AVERAGE(23,19,23)</f>
        <v>21.666666666666668</v>
      </c>
      <c r="DB12">
        <f>AVERAGE(29,23,26)</f>
        <v>26</v>
      </c>
      <c r="DC12">
        <f>AVERAGE(4.2,4.2,4.3)</f>
        <v>4.2333333333333334</v>
      </c>
      <c r="DD12">
        <v>1.27</v>
      </c>
      <c r="DE12" s="2">
        <f t="shared" si="1"/>
        <v>0.23901690047049992</v>
      </c>
      <c r="DF12">
        <v>-10</v>
      </c>
      <c r="DG12">
        <v>-8</v>
      </c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>
        <v>814.8916999999999</v>
      </c>
      <c r="DT12">
        <v>24.904605999999998</v>
      </c>
      <c r="DU12">
        <v>7.3319500000000009</v>
      </c>
      <c r="DV12">
        <v>616.053</v>
      </c>
      <c r="DW12">
        <v>105.42489999999999</v>
      </c>
      <c r="DX12">
        <v>1138.2262999999998</v>
      </c>
      <c r="DY12">
        <v>1507.1290999999999</v>
      </c>
      <c r="DZ12">
        <v>10.247914</v>
      </c>
      <c r="EA12">
        <v>60</v>
      </c>
      <c r="EB12">
        <v>96.3</v>
      </c>
      <c r="EC12">
        <v>100</v>
      </c>
      <c r="ED12">
        <v>100</v>
      </c>
      <c r="EE12">
        <v>100</v>
      </c>
      <c r="EF12">
        <v>80</v>
      </c>
      <c r="EG12">
        <v>85.9</v>
      </c>
      <c r="EH12">
        <v>60</v>
      </c>
      <c r="EI12">
        <v>75</v>
      </c>
      <c r="EJ12">
        <v>75</v>
      </c>
      <c r="EK12">
        <v>63.6</v>
      </c>
      <c r="EL12">
        <v>4</v>
      </c>
      <c r="EM12">
        <v>58.3</v>
      </c>
      <c r="EN12">
        <v>60</v>
      </c>
      <c r="EO12">
        <v>154.4</v>
      </c>
      <c r="EP12">
        <v>41.7</v>
      </c>
      <c r="EQ12">
        <v>17.5</v>
      </c>
      <c r="ER12">
        <v>8</v>
      </c>
      <c r="ES12">
        <v>1.3</v>
      </c>
      <c r="ET12">
        <v>65</v>
      </c>
      <c r="EU12">
        <v>82.5</v>
      </c>
      <c r="EV12">
        <v>0.78779999999999994</v>
      </c>
      <c r="EW12">
        <v>91</v>
      </c>
      <c r="EX12">
        <v>61.33</v>
      </c>
      <c r="EY12">
        <v>72</v>
      </c>
      <c r="EZ12">
        <v>6</v>
      </c>
      <c r="FA12">
        <v>40</v>
      </c>
      <c r="FB12" t="s">
        <v>67</v>
      </c>
      <c r="FC12">
        <v>140</v>
      </c>
      <c r="FD12">
        <v>80</v>
      </c>
      <c r="FE12">
        <v>72</v>
      </c>
      <c r="FF12">
        <v>52</v>
      </c>
      <c r="FG12">
        <v>98</v>
      </c>
      <c r="FH12">
        <v>5.4</v>
      </c>
      <c r="FI12">
        <v>0.436</v>
      </c>
      <c r="FJ12">
        <v>0.45660000000000001</v>
      </c>
      <c r="FK12">
        <v>109</v>
      </c>
      <c r="FL12">
        <v>194</v>
      </c>
      <c r="FM12">
        <v>1.9</v>
      </c>
      <c r="FN12" s="33"/>
      <c r="FO12" s="34">
        <v>473.10164523521161</v>
      </c>
      <c r="FP12" s="34">
        <v>6.2919231960375317</v>
      </c>
      <c r="FQ12" s="34">
        <v>269.06451582322592</v>
      </c>
      <c r="FR12" s="34">
        <v>3.5783711288872988</v>
      </c>
      <c r="FS12">
        <v>7</v>
      </c>
      <c r="FT12">
        <v>21</v>
      </c>
      <c r="FU12">
        <f>AVERAGE(4.7,4.9,4.8)</f>
        <v>4.8000000000000007</v>
      </c>
      <c r="FV12">
        <v>1.08</v>
      </c>
      <c r="FW12">
        <v>-6</v>
      </c>
      <c r="FX12">
        <v>-4</v>
      </c>
      <c r="FY12">
        <v>36.69</v>
      </c>
      <c r="FZ12">
        <v>142</v>
      </c>
      <c r="GA12">
        <v>103.59</v>
      </c>
      <c r="GB12">
        <v>71</v>
      </c>
      <c r="GC12">
        <v>146</v>
      </c>
      <c r="GD12">
        <v>39.68</v>
      </c>
      <c r="GE12">
        <v>21</v>
      </c>
      <c r="GF12" s="3">
        <v>0.77634547691340228</v>
      </c>
      <c r="GG12" s="3">
        <v>9.6377567244652462E-2</v>
      </c>
      <c r="GH12" s="3">
        <v>0.12343358585106112</v>
      </c>
      <c r="GI12" s="3">
        <v>3.8433699908841431E-3</v>
      </c>
      <c r="GJ12">
        <v>1427.487875</v>
      </c>
      <c r="GK12">
        <v>46.132421500000007</v>
      </c>
      <c r="GL12">
        <v>13.613899999999999</v>
      </c>
      <c r="GM12">
        <v>708.04087499999991</v>
      </c>
      <c r="GN12">
        <v>221.30624999999998</v>
      </c>
      <c r="GO12">
        <v>2028.0822499999999</v>
      </c>
      <c r="GP12">
        <v>1521.3040000000001</v>
      </c>
      <c r="GQ12">
        <v>14.9206325</v>
      </c>
      <c r="GR12">
        <v>60</v>
      </c>
      <c r="GS12">
        <v>100</v>
      </c>
      <c r="GT12">
        <v>100</v>
      </c>
      <c r="GU12">
        <v>88.9</v>
      </c>
      <c r="GV12">
        <v>100</v>
      </c>
      <c r="GW12">
        <v>100</v>
      </c>
      <c r="GX12">
        <v>78.8</v>
      </c>
      <c r="GY12">
        <v>60</v>
      </c>
      <c r="GZ12">
        <v>68.8</v>
      </c>
      <c r="HA12">
        <v>69.599999999999994</v>
      </c>
      <c r="HB12">
        <v>57.1</v>
      </c>
      <c r="HC12">
        <v>4</v>
      </c>
      <c r="HD12">
        <v>70.8</v>
      </c>
      <c r="HE12">
        <v>60</v>
      </c>
    </row>
    <row r="13" spans="1:213" x14ac:dyDescent="0.25">
      <c r="A13">
        <v>11</v>
      </c>
      <c r="B13" t="s">
        <v>84</v>
      </c>
      <c r="C13" s="1">
        <v>16.684931506849313</v>
      </c>
      <c r="D13" s="1">
        <v>16.454794520547946</v>
      </c>
      <c r="E13">
        <v>170.5</v>
      </c>
      <c r="F13">
        <v>56</v>
      </c>
      <c r="G13">
        <v>19.3</v>
      </c>
      <c r="H13" s="1">
        <v>23.9</v>
      </c>
      <c r="I13">
        <v>1.6</v>
      </c>
      <c r="J13" s="18"/>
      <c r="K13" s="18"/>
      <c r="L13" s="18"/>
      <c r="M13" s="1">
        <v>115.333333333333</v>
      </c>
      <c r="N13" s="1">
        <v>64</v>
      </c>
      <c r="O13" s="1">
        <v>81.099999999999994</v>
      </c>
      <c r="P13" s="1">
        <v>46</v>
      </c>
      <c r="Q13" s="1">
        <v>42</v>
      </c>
      <c r="R13" s="2">
        <v>0.3</v>
      </c>
      <c r="S13">
        <v>132</v>
      </c>
      <c r="T13">
        <v>43</v>
      </c>
      <c r="U13">
        <v>60</v>
      </c>
      <c r="V13">
        <v>63</v>
      </c>
      <c r="W13">
        <v>97</v>
      </c>
      <c r="X13">
        <v>5.9</v>
      </c>
      <c r="Y13" s="2">
        <v>0.413333333333333</v>
      </c>
      <c r="Z13" s="2">
        <v>0.40666666666666601</v>
      </c>
      <c r="AA13" s="27">
        <v>272</v>
      </c>
      <c r="AB13" s="27">
        <v>2.2599999999999998</v>
      </c>
      <c r="AC13" s="27">
        <v>359</v>
      </c>
      <c r="AD13" s="27">
        <v>2.5299999999999998</v>
      </c>
      <c r="AE13">
        <v>181</v>
      </c>
      <c r="AF13">
        <v>155</v>
      </c>
      <c r="AG13" s="19">
        <v>2.3199999999999998</v>
      </c>
      <c r="AH13">
        <v>1.64</v>
      </c>
      <c r="AI13" s="1">
        <f>AVERAGE(23,17,4)</f>
        <v>14.666666666666666</v>
      </c>
      <c r="AJ13" s="1">
        <f>AVERAGE(19,11,-2)</f>
        <v>9.3333333333333339</v>
      </c>
      <c r="AK13" s="1">
        <f>AVERAGE(5.3,5.4,5.4)</f>
        <v>5.3666666666666671</v>
      </c>
      <c r="AL13" s="1">
        <v>1.2</v>
      </c>
      <c r="AM13" s="2">
        <f t="shared" si="0"/>
        <v>0.18232155679395459</v>
      </c>
      <c r="AN13">
        <v>-6.5</v>
      </c>
      <c r="AO13">
        <v>6.6</v>
      </c>
      <c r="AP13">
        <v>30.11</v>
      </c>
      <c r="AQ13">
        <v>151</v>
      </c>
      <c r="AR13">
        <v>63.55</v>
      </c>
      <c r="AS13">
        <v>75.5</v>
      </c>
      <c r="AT13">
        <v>84</v>
      </c>
      <c r="AU13">
        <v>26.99</v>
      </c>
      <c r="AV13" s="1">
        <v>16</v>
      </c>
      <c r="AW13" s="3">
        <v>0.6746880470881812</v>
      </c>
      <c r="AX13" s="3">
        <v>0.11624771643926933</v>
      </c>
      <c r="AY13" s="3">
        <v>0.18790775498467363</v>
      </c>
      <c r="AZ13" s="3">
        <v>2.1156481487875911E-2</v>
      </c>
      <c r="BA13" s="10"/>
      <c r="BB13" s="10"/>
      <c r="BC13" s="10"/>
      <c r="BD13" s="10"/>
      <c r="BE13" s="10"/>
      <c r="BF13" s="10"/>
      <c r="BG13" s="10"/>
      <c r="BH13" s="10"/>
      <c r="BI13" s="1">
        <v>60</v>
      </c>
      <c r="BJ13" s="1">
        <v>55.6</v>
      </c>
      <c r="BK13" s="1">
        <v>0</v>
      </c>
      <c r="BL13" s="1">
        <v>22.2</v>
      </c>
      <c r="BM13" s="1">
        <v>11.1</v>
      </c>
      <c r="BN13" s="1">
        <v>50</v>
      </c>
      <c r="BO13" s="1">
        <v>73.8</v>
      </c>
      <c r="BP13" s="1">
        <v>30</v>
      </c>
      <c r="BQ13" s="1">
        <v>96.9</v>
      </c>
      <c r="BR13" s="1">
        <v>91.1</v>
      </c>
      <c r="BS13" s="1">
        <v>63.5</v>
      </c>
      <c r="BT13" s="1">
        <v>3</v>
      </c>
      <c r="BU13" s="1">
        <v>0</v>
      </c>
      <c r="BV13" s="1">
        <v>100</v>
      </c>
      <c r="BW13">
        <v>171.3</v>
      </c>
      <c r="BX13">
        <v>57.2</v>
      </c>
      <c r="BY13">
        <v>19.5</v>
      </c>
      <c r="BZ13">
        <v>23</v>
      </c>
      <c r="CA13">
        <v>1.6</v>
      </c>
      <c r="CB13">
        <v>70</v>
      </c>
      <c r="CC13">
        <v>96</v>
      </c>
      <c r="CD13">
        <v>0.72916666666666596</v>
      </c>
      <c r="CE13">
        <v>127</v>
      </c>
      <c r="CF13">
        <v>74.6666666666666</v>
      </c>
      <c r="CG13">
        <v>93.6666666666666</v>
      </c>
      <c r="CH13">
        <v>82</v>
      </c>
      <c r="CI13">
        <v>75</v>
      </c>
      <c r="CJ13" t="s">
        <v>67</v>
      </c>
      <c r="CK13">
        <v>129</v>
      </c>
      <c r="CL13">
        <v>24</v>
      </c>
      <c r="CM13">
        <v>68</v>
      </c>
      <c r="CN13">
        <v>56</v>
      </c>
      <c r="CO13">
        <v>86</v>
      </c>
      <c r="CP13">
        <v>6</v>
      </c>
      <c r="CQ13">
        <v>0.42333333333333301</v>
      </c>
      <c r="CR13">
        <v>0.483333333333333</v>
      </c>
      <c r="CS13">
        <v>608</v>
      </c>
      <c r="CT13">
        <v>2.98</v>
      </c>
      <c r="CU13">
        <v>691</v>
      </c>
      <c r="CV13">
        <v>3.11</v>
      </c>
      <c r="CW13">
        <v>102</v>
      </c>
      <c r="CX13">
        <v>237</v>
      </c>
      <c r="CY13">
        <v>1.83</v>
      </c>
      <c r="CZ13">
        <v>2.5499999999999998</v>
      </c>
      <c r="DA13">
        <f>AVERAGE(25,27,24)</f>
        <v>25.333333333333332</v>
      </c>
      <c r="DB13">
        <f>AVERAGE(17,18,13)</f>
        <v>16</v>
      </c>
      <c r="DC13">
        <f>AVERAGE(5.5,5.9,6)</f>
        <v>5.8</v>
      </c>
      <c r="DD13">
        <v>1.68</v>
      </c>
      <c r="DE13" s="2">
        <f t="shared" si="1"/>
        <v>0.51879379341516751</v>
      </c>
      <c r="DF13">
        <v>2</v>
      </c>
      <c r="DG13">
        <v>-12</v>
      </c>
      <c r="DH13">
        <v>31.43</v>
      </c>
      <c r="DI13">
        <v>155</v>
      </c>
      <c r="DJ13">
        <v>66.180000000000007</v>
      </c>
      <c r="DK13">
        <v>77.5</v>
      </c>
      <c r="DL13">
        <v>85</v>
      </c>
      <c r="DM13">
        <v>22.56</v>
      </c>
      <c r="DN13">
        <v>18</v>
      </c>
      <c r="DO13" s="3">
        <v>0.58641579912150243</v>
      </c>
      <c r="DP13" s="3">
        <v>0.13553972261612424</v>
      </c>
      <c r="DQ13" s="3">
        <v>0.25710441669837097</v>
      </c>
      <c r="DR13" s="3">
        <v>2.0940061564002351E-2</v>
      </c>
      <c r="DS13">
        <v>1379.3812800000001</v>
      </c>
      <c r="DT13">
        <v>50.657634999999999</v>
      </c>
      <c r="DU13">
        <v>8.3246330000000004</v>
      </c>
      <c r="DV13">
        <v>1120.0426050000001</v>
      </c>
      <c r="DW13" s="2">
        <v>187.899565</v>
      </c>
      <c r="DX13">
        <v>2032.3096499999999</v>
      </c>
      <c r="DY13">
        <v>2656.0153799999998</v>
      </c>
      <c r="DZ13">
        <v>22.284399000000001</v>
      </c>
      <c r="EA13">
        <v>60</v>
      </c>
      <c r="EB13">
        <v>55.6</v>
      </c>
      <c r="EC13">
        <v>0</v>
      </c>
      <c r="ED13">
        <v>22.2</v>
      </c>
      <c r="EE13">
        <v>11.1</v>
      </c>
      <c r="EF13">
        <v>50</v>
      </c>
      <c r="EG13">
        <v>73.8</v>
      </c>
      <c r="EH13">
        <v>30</v>
      </c>
      <c r="EI13">
        <v>96.9</v>
      </c>
      <c r="EJ13">
        <v>91.1</v>
      </c>
      <c r="EK13">
        <v>56</v>
      </c>
      <c r="EL13">
        <v>3</v>
      </c>
      <c r="EM13">
        <v>0</v>
      </c>
      <c r="EN13">
        <v>100</v>
      </c>
      <c r="EO13">
        <v>172.8</v>
      </c>
      <c r="EP13">
        <v>56.7</v>
      </c>
      <c r="EQ13">
        <v>19</v>
      </c>
      <c r="ER13">
        <v>19</v>
      </c>
      <c r="ES13">
        <v>1.6</v>
      </c>
      <c r="ET13">
        <v>67</v>
      </c>
      <c r="EU13">
        <v>89</v>
      </c>
      <c r="EV13">
        <v>0.75280898876404401</v>
      </c>
      <c r="EW13">
        <v>128</v>
      </c>
      <c r="EX13">
        <v>80</v>
      </c>
      <c r="EY13">
        <v>95.6666666666666</v>
      </c>
      <c r="EZ13">
        <v>81</v>
      </c>
      <c r="FA13">
        <v>84</v>
      </c>
      <c r="FB13">
        <v>0.8</v>
      </c>
      <c r="FC13">
        <v>128</v>
      </c>
      <c r="FD13">
        <v>60</v>
      </c>
      <c r="FE13">
        <v>60</v>
      </c>
      <c r="FF13">
        <v>56</v>
      </c>
      <c r="FG13">
        <v>96</v>
      </c>
      <c r="FH13">
        <v>6.2</v>
      </c>
      <c r="FI13">
        <v>0.42</v>
      </c>
      <c r="FJ13">
        <v>0.43</v>
      </c>
      <c r="FK13">
        <v>111</v>
      </c>
      <c r="FL13">
        <v>125</v>
      </c>
      <c r="FM13">
        <v>2.23</v>
      </c>
      <c r="FN13">
        <v>2.67</v>
      </c>
      <c r="FO13" s="34">
        <v>432.00000000000045</v>
      </c>
      <c r="FP13" s="34">
        <v>4.2300326632116247</v>
      </c>
      <c r="FQ13" s="34">
        <v>432.00000000000045</v>
      </c>
      <c r="FR13" s="34">
        <v>4.2300326632116247</v>
      </c>
      <c r="FS13">
        <f>AVERAGE(18,9,9)</f>
        <v>12</v>
      </c>
      <c r="FT13">
        <f>AVERAGE(11,2,3)</f>
        <v>5.333333333333333</v>
      </c>
      <c r="FU13">
        <f>AVERAGE(4.3,4.3,4.4)</f>
        <v>4.333333333333333</v>
      </c>
      <c r="FV13">
        <v>1.31</v>
      </c>
      <c r="FW13">
        <v>5</v>
      </c>
      <c r="FX13">
        <v>-3</v>
      </c>
      <c r="FY13">
        <v>33.42</v>
      </c>
      <c r="FZ13">
        <v>156</v>
      </c>
      <c r="GA13">
        <v>70.45</v>
      </c>
      <c r="GB13">
        <v>78</v>
      </c>
      <c r="GC13">
        <v>90</v>
      </c>
      <c r="GD13">
        <v>27.88</v>
      </c>
      <c r="GE13">
        <v>19</v>
      </c>
      <c r="GF13" s="3">
        <v>0.67727732419084041</v>
      </c>
      <c r="GG13" s="3">
        <v>0.10185444164763906</v>
      </c>
      <c r="GH13" s="3">
        <v>0.19401409862051811</v>
      </c>
      <c r="GI13" s="3">
        <v>2.6665420689143588E-2</v>
      </c>
      <c r="GJ13">
        <v>1864.99</v>
      </c>
      <c r="GK13" s="16">
        <v>80.871600000000001</v>
      </c>
      <c r="GL13" s="16">
        <v>13.007000000000001</v>
      </c>
      <c r="GM13" s="16">
        <v>1114.768</v>
      </c>
      <c r="GN13" s="16">
        <v>184.61959999999999</v>
      </c>
      <c r="GO13" s="16">
        <v>1521.79</v>
      </c>
      <c r="GP13" s="16">
        <v>4194.7495999999992</v>
      </c>
      <c r="GQ13" s="16">
        <v>33.800840000000001</v>
      </c>
      <c r="GR13" s="16">
        <v>60</v>
      </c>
      <c r="GS13" s="16">
        <v>14.8</v>
      </c>
      <c r="GT13" s="16">
        <v>0</v>
      </c>
      <c r="GU13" s="16">
        <v>0</v>
      </c>
      <c r="GV13" s="16">
        <v>11.1</v>
      </c>
      <c r="GW13" s="16">
        <v>90</v>
      </c>
      <c r="GX13" s="16">
        <v>40.299999999999997</v>
      </c>
      <c r="GY13" s="16">
        <v>85</v>
      </c>
      <c r="GZ13" s="16">
        <v>70.3</v>
      </c>
      <c r="HA13" s="16">
        <v>73.2</v>
      </c>
      <c r="HB13" s="16">
        <v>44.6</v>
      </c>
      <c r="HC13" s="16">
        <v>5</v>
      </c>
      <c r="HD13" s="16">
        <v>38</v>
      </c>
      <c r="HE13" s="16">
        <v>60</v>
      </c>
    </row>
    <row r="14" spans="1:213" x14ac:dyDescent="0.25">
      <c r="A14">
        <v>12</v>
      </c>
      <c r="B14" t="s">
        <v>83</v>
      </c>
      <c r="C14" s="1">
        <v>14.67945205479452</v>
      </c>
      <c r="D14" s="1">
        <v>9.6712328767123292</v>
      </c>
      <c r="E14">
        <v>169</v>
      </c>
      <c r="F14">
        <v>40.6</v>
      </c>
      <c r="G14">
        <v>14.2</v>
      </c>
      <c r="H14" s="1">
        <v>0.1</v>
      </c>
      <c r="I14">
        <v>1.4</v>
      </c>
      <c r="J14">
        <v>65</v>
      </c>
      <c r="K14">
        <v>82</v>
      </c>
      <c r="L14" s="1">
        <v>0.792682926829268</v>
      </c>
      <c r="M14" s="1">
        <v>125.333333333333</v>
      </c>
      <c r="N14" s="1">
        <v>82.6666666666666</v>
      </c>
      <c r="O14" s="1">
        <v>97</v>
      </c>
      <c r="P14" s="1">
        <v>89</v>
      </c>
      <c r="Q14" s="1">
        <v>93</v>
      </c>
      <c r="R14" s="2">
        <v>0.2</v>
      </c>
      <c r="S14">
        <v>166</v>
      </c>
      <c r="T14">
        <v>144</v>
      </c>
      <c r="U14">
        <v>55</v>
      </c>
      <c r="V14">
        <v>82</v>
      </c>
      <c r="W14">
        <v>103</v>
      </c>
      <c r="X14">
        <v>5.3</v>
      </c>
      <c r="Y14" s="2">
        <v>0.42333333333333301</v>
      </c>
      <c r="Z14" s="2">
        <v>0.43666666666666598</v>
      </c>
      <c r="AA14" s="27">
        <v>469</v>
      </c>
      <c r="AB14" s="27">
        <v>2.81</v>
      </c>
      <c r="AC14" s="27">
        <v>282</v>
      </c>
      <c r="AD14" s="27">
        <v>2.2999999999999998</v>
      </c>
      <c r="AE14">
        <v>166</v>
      </c>
      <c r="AF14">
        <v>149</v>
      </c>
      <c r="AG14" s="19">
        <v>1.85</v>
      </c>
      <c r="AH14">
        <v>1.19</v>
      </c>
      <c r="AI14" s="1">
        <f>AVERAGE(-1,5,6)</f>
        <v>3.3333333333333335</v>
      </c>
      <c r="AJ14" s="1">
        <f>AVERAGE(12,17,18)</f>
        <v>15.666666666666666</v>
      </c>
      <c r="AK14" s="1">
        <f>AVERAGE(5.8,5.8,6.2)</f>
        <v>5.9333333333333336</v>
      </c>
      <c r="AL14" s="1">
        <v>1.2</v>
      </c>
      <c r="AM14" s="2">
        <f t="shared" si="0"/>
        <v>0.18232155679395459</v>
      </c>
      <c r="AN14">
        <v>-6</v>
      </c>
      <c r="AO14">
        <v>7</v>
      </c>
      <c r="AP14">
        <v>20.22</v>
      </c>
      <c r="AQ14">
        <v>134</v>
      </c>
      <c r="AR14">
        <v>56.82</v>
      </c>
      <c r="AS14">
        <v>67</v>
      </c>
      <c r="AT14">
        <v>85</v>
      </c>
      <c r="AU14">
        <v>28.1</v>
      </c>
      <c r="AV14" s="1">
        <v>16</v>
      </c>
      <c r="AW14" s="3">
        <v>0.838965217129375</v>
      </c>
      <c r="AX14" s="3">
        <v>7.7341438226929321E-2</v>
      </c>
      <c r="AY14" s="3">
        <v>8.331636051671143E-2</v>
      </c>
      <c r="AZ14" s="3">
        <v>3.7698412698412696E-4</v>
      </c>
      <c r="BA14" s="1">
        <v>2479.4</v>
      </c>
      <c r="BB14" s="1">
        <v>141</v>
      </c>
      <c r="BC14" s="1">
        <v>17.600000000000001</v>
      </c>
      <c r="BD14" s="1">
        <v>949.8</v>
      </c>
      <c r="BE14" s="1">
        <v>219.6</v>
      </c>
      <c r="BF14" s="1">
        <v>2418.5</v>
      </c>
      <c r="BG14" s="1">
        <v>3582.6</v>
      </c>
      <c r="BH14" s="1">
        <v>47.2</v>
      </c>
      <c r="BI14" s="1">
        <v>60</v>
      </c>
      <c r="BJ14" s="1">
        <v>59.3</v>
      </c>
      <c r="BK14" s="1">
        <v>100</v>
      </c>
      <c r="BL14" s="1">
        <v>100</v>
      </c>
      <c r="BM14" s="1">
        <v>100</v>
      </c>
      <c r="BN14" s="1">
        <v>60</v>
      </c>
      <c r="BO14" s="1">
        <v>75</v>
      </c>
      <c r="BP14" s="1">
        <v>100</v>
      </c>
      <c r="BQ14" s="1">
        <v>56.3</v>
      </c>
      <c r="BR14" s="1">
        <v>78.599999999999994</v>
      </c>
      <c r="BS14" s="1">
        <v>21.7</v>
      </c>
      <c r="BT14" s="1">
        <v>2</v>
      </c>
      <c r="BU14" s="1">
        <v>79.2</v>
      </c>
      <c r="BV14" s="1">
        <v>60</v>
      </c>
      <c r="BW14">
        <v>169</v>
      </c>
      <c r="BX14">
        <v>41.63</v>
      </c>
      <c r="BY14">
        <v>14.6</v>
      </c>
      <c r="BZ14">
        <v>4</v>
      </c>
      <c r="CA14">
        <v>1.4</v>
      </c>
      <c r="CB14">
        <v>66</v>
      </c>
      <c r="CC14">
        <v>83</v>
      </c>
      <c r="CD14">
        <v>0.79518072289156605</v>
      </c>
      <c r="CE14">
        <v>120.666666666666</v>
      </c>
      <c r="CF14">
        <v>81.6666666666666</v>
      </c>
      <c r="CG14">
        <v>94.6666666666666</v>
      </c>
      <c r="CH14">
        <v>77</v>
      </c>
      <c r="CI14">
        <v>91</v>
      </c>
      <c r="CJ14" t="s">
        <v>67</v>
      </c>
      <c r="CK14">
        <v>157</v>
      </c>
      <c r="CL14">
        <v>135</v>
      </c>
      <c r="CM14">
        <v>68</v>
      </c>
      <c r="CN14">
        <v>62</v>
      </c>
      <c r="CO14">
        <v>105</v>
      </c>
      <c r="CP14">
        <v>5.3</v>
      </c>
      <c r="CQ14">
        <v>0.413333333333333</v>
      </c>
      <c r="CR14">
        <v>0.41</v>
      </c>
      <c r="CS14">
        <v>577</v>
      </c>
      <c r="CT14">
        <v>3.08</v>
      </c>
      <c r="CU14">
        <v>426</v>
      </c>
      <c r="CV14">
        <v>2.78</v>
      </c>
      <c r="CW14">
        <v>147</v>
      </c>
      <c r="CX14">
        <v>131</v>
      </c>
      <c r="CY14">
        <v>1.68</v>
      </c>
      <c r="CZ14">
        <v>1.3</v>
      </c>
      <c r="DA14">
        <f>AVERAGE(10,12)</f>
        <v>11</v>
      </c>
      <c r="DB14">
        <f>AVERAGE(20,21)</f>
        <v>20.5</v>
      </c>
      <c r="DC14">
        <f>AVERAGE(5.9,6,6)</f>
        <v>5.9666666666666659</v>
      </c>
      <c r="DD14">
        <v>1.41</v>
      </c>
      <c r="DE14" s="2">
        <f t="shared" si="1"/>
        <v>0.34358970439007686</v>
      </c>
      <c r="DF14">
        <v>-7</v>
      </c>
      <c r="DG14">
        <v>5</v>
      </c>
      <c r="DH14">
        <v>21.89</v>
      </c>
      <c r="DI14">
        <v>135</v>
      </c>
      <c r="DJ14">
        <v>61.71</v>
      </c>
      <c r="DK14">
        <v>67.5</v>
      </c>
      <c r="DL14">
        <v>92</v>
      </c>
      <c r="DM14">
        <v>34.270000000000003</v>
      </c>
      <c r="DN14">
        <v>17</v>
      </c>
      <c r="DO14" s="3">
        <v>0.82424667191291234</v>
      </c>
      <c r="DP14" s="3">
        <v>9.2165879729818351E-2</v>
      </c>
      <c r="DQ14" s="3">
        <v>8.297470325923012E-2</v>
      </c>
      <c r="DR14" s="3">
        <v>6.1274509803921568E-4</v>
      </c>
      <c r="DS14">
        <v>2479.4154699999999</v>
      </c>
      <c r="DT14">
        <v>141.017976</v>
      </c>
      <c r="DU14">
        <v>17.582201333333334</v>
      </c>
      <c r="DV14">
        <v>949.81399333333354</v>
      </c>
      <c r="DW14">
        <v>219.62817666666669</v>
      </c>
      <c r="DX14">
        <v>2418.4964633333334</v>
      </c>
      <c r="DY14">
        <v>3582.5509666666662</v>
      </c>
      <c r="DZ14">
        <v>47.240070666666661</v>
      </c>
      <c r="EA14" s="18"/>
      <c r="EB14">
        <v>96.3</v>
      </c>
      <c r="EC14">
        <v>100</v>
      </c>
      <c r="ED14">
        <v>100</v>
      </c>
      <c r="EE14">
        <v>88.9</v>
      </c>
      <c r="EF14">
        <v>80</v>
      </c>
      <c r="EG14">
        <v>71.2</v>
      </c>
      <c r="EH14">
        <v>85</v>
      </c>
      <c r="EI14">
        <v>59.4</v>
      </c>
      <c r="EJ14">
        <v>78.599999999999994</v>
      </c>
      <c r="EK14">
        <v>45.5</v>
      </c>
      <c r="EL14">
        <v>5</v>
      </c>
      <c r="EM14">
        <v>79.2</v>
      </c>
      <c r="EN14">
        <v>85</v>
      </c>
      <c r="EO14">
        <v>169.2</v>
      </c>
      <c r="EP14">
        <v>42.1</v>
      </c>
      <c r="EQ14">
        <v>14.7</v>
      </c>
      <c r="ER14">
        <v>4</v>
      </c>
      <c r="ES14">
        <v>1.4</v>
      </c>
      <c r="ET14">
        <v>64.3</v>
      </c>
      <c r="EU14">
        <v>82.5</v>
      </c>
      <c r="EV14">
        <v>0.77939393939393897</v>
      </c>
      <c r="EW14">
        <v>122.666666666666</v>
      </c>
      <c r="EX14">
        <v>80.6666666666666</v>
      </c>
      <c r="EY14">
        <v>94.6666666666666</v>
      </c>
      <c r="EZ14">
        <v>83</v>
      </c>
      <c r="FA14">
        <v>90</v>
      </c>
      <c r="FB14" t="s">
        <v>67</v>
      </c>
      <c r="FC14">
        <v>148</v>
      </c>
      <c r="FD14">
        <v>85</v>
      </c>
      <c r="FE14">
        <v>46</v>
      </c>
      <c r="FF14">
        <v>85</v>
      </c>
      <c r="FG14">
        <v>89</v>
      </c>
      <c r="FH14">
        <v>4.8</v>
      </c>
      <c r="FI14">
        <v>0.41</v>
      </c>
      <c r="FJ14">
        <v>0.4</v>
      </c>
      <c r="FK14">
        <v>139</v>
      </c>
      <c r="FL14">
        <v>154</v>
      </c>
      <c r="FM14">
        <v>2.69</v>
      </c>
      <c r="FN14">
        <v>1.64</v>
      </c>
      <c r="FO14" s="34">
        <v>288.75000020625015</v>
      </c>
      <c r="FP14" s="34">
        <v>2.8816233341682982</v>
      </c>
      <c r="FQ14" s="34">
        <v>246.75000017624973</v>
      </c>
      <c r="FR14" s="34">
        <v>2.4624781219256326</v>
      </c>
      <c r="FS14">
        <f>AVERAGE(8,4,5)</f>
        <v>5.666666666666667</v>
      </c>
      <c r="FT14">
        <f>AVERAGE(17,12,13)</f>
        <v>14</v>
      </c>
      <c r="FU14">
        <f>AVERAGE(6.2,6.2,6)</f>
        <v>6.1333333333333329</v>
      </c>
      <c r="FV14">
        <v>1.4</v>
      </c>
      <c r="FW14">
        <v>-13</v>
      </c>
      <c r="FX14">
        <v>-1</v>
      </c>
      <c r="FY14">
        <v>20.83</v>
      </c>
      <c r="FZ14">
        <v>134</v>
      </c>
      <c r="GA14">
        <v>58.94</v>
      </c>
      <c r="GB14">
        <v>67</v>
      </c>
      <c r="GC14">
        <v>88</v>
      </c>
      <c r="GD14">
        <v>30.38</v>
      </c>
      <c r="GE14">
        <v>18</v>
      </c>
      <c r="GF14" s="3">
        <v>0.85348864362030041</v>
      </c>
      <c r="GG14" s="3">
        <v>8.1889173868951906E-2</v>
      </c>
      <c r="GH14" s="3">
        <v>6.462218251074768E-2</v>
      </c>
      <c r="GI14" s="3">
        <v>0</v>
      </c>
      <c r="GJ14">
        <v>2445.2160000000003</v>
      </c>
      <c r="GK14" s="16">
        <v>123.26256000000001</v>
      </c>
      <c r="GL14" s="16">
        <v>13.672000000000001</v>
      </c>
      <c r="GM14" s="16">
        <v>1311.1548000000003</v>
      </c>
      <c r="GN14" s="16">
        <v>427.56959999999992</v>
      </c>
      <c r="GO14" s="16">
        <v>3176.27</v>
      </c>
      <c r="GP14" s="16">
        <v>3728.7424000000001</v>
      </c>
      <c r="GQ14" s="16">
        <v>40.193599999999996</v>
      </c>
      <c r="GR14" s="16">
        <v>60</v>
      </c>
      <c r="GS14" s="16">
        <v>44.4</v>
      </c>
      <c r="GT14" s="16">
        <v>88.9</v>
      </c>
      <c r="GU14" s="16">
        <v>55.6</v>
      </c>
      <c r="GV14" s="16">
        <v>33.299999999999997</v>
      </c>
      <c r="GW14" s="16">
        <v>30</v>
      </c>
      <c r="GX14" s="16">
        <v>77.7</v>
      </c>
      <c r="GY14" s="16">
        <v>60</v>
      </c>
      <c r="GZ14" s="16">
        <v>70.3</v>
      </c>
      <c r="HA14" s="16">
        <v>92.9</v>
      </c>
      <c r="HB14" s="16">
        <v>50.8</v>
      </c>
      <c r="HC14" s="16">
        <v>4</v>
      </c>
      <c r="HD14" s="16">
        <v>62.5</v>
      </c>
      <c r="HE14" s="16">
        <v>60</v>
      </c>
    </row>
    <row r="15" spans="1:213" x14ac:dyDescent="0.25">
      <c r="A15">
        <v>13</v>
      </c>
      <c r="B15" t="s">
        <v>84</v>
      </c>
      <c r="C15" s="1">
        <v>17.375342465753423</v>
      </c>
      <c r="D15" s="1">
        <v>1.273972602739726</v>
      </c>
      <c r="E15">
        <v>175</v>
      </c>
      <c r="F15">
        <v>99.4</v>
      </c>
      <c r="G15">
        <v>32.5</v>
      </c>
      <c r="H15" s="1">
        <v>98.4</v>
      </c>
      <c r="I15">
        <v>2.2000000000000002</v>
      </c>
      <c r="J15">
        <v>110</v>
      </c>
      <c r="K15">
        <v>110</v>
      </c>
      <c r="L15">
        <v>1</v>
      </c>
      <c r="M15" s="1">
        <v>130</v>
      </c>
      <c r="N15" s="1">
        <v>78</v>
      </c>
      <c r="O15" s="1">
        <v>93.3333333333333</v>
      </c>
      <c r="P15">
        <v>84</v>
      </c>
      <c r="Q15">
        <v>79</v>
      </c>
      <c r="R15" s="2">
        <v>0.2</v>
      </c>
      <c r="S15">
        <v>105</v>
      </c>
      <c r="T15">
        <v>80</v>
      </c>
      <c r="U15">
        <v>46</v>
      </c>
      <c r="V15">
        <v>43</v>
      </c>
      <c r="W15">
        <v>103</v>
      </c>
      <c r="X15">
        <v>5.2</v>
      </c>
      <c r="Y15" s="2">
        <v>0.44999999999999901</v>
      </c>
      <c r="Z15" s="2">
        <v>0.41666666666666602</v>
      </c>
      <c r="AA15" s="2">
        <v>403</v>
      </c>
      <c r="AB15" s="2">
        <v>2.56</v>
      </c>
      <c r="AC15" s="2">
        <v>445</v>
      </c>
      <c r="AD15" s="2">
        <v>2.66</v>
      </c>
      <c r="AE15">
        <v>183</v>
      </c>
      <c r="AF15">
        <v>183</v>
      </c>
      <c r="AG15" s="19">
        <v>2.78</v>
      </c>
      <c r="AH15">
        <v>2.14</v>
      </c>
      <c r="AI15" s="1">
        <f>AVERAGE(-29,-3,2)</f>
        <v>-10</v>
      </c>
      <c r="AJ15" s="1">
        <f>AVERAGE(-22,4,9)</f>
        <v>-3</v>
      </c>
      <c r="AK15" s="1">
        <f>AVERAGE(6.2,6,6)</f>
        <v>6.0666666666666664</v>
      </c>
      <c r="AL15" s="1">
        <v>1.1399999999999999</v>
      </c>
      <c r="AM15" s="2">
        <f t="shared" si="0"/>
        <v>0.131028262406404</v>
      </c>
      <c r="AN15">
        <v>-19</v>
      </c>
      <c r="AO15">
        <v>-7</v>
      </c>
      <c r="AP15">
        <v>24.64</v>
      </c>
      <c r="AQ15">
        <v>191</v>
      </c>
      <c r="AR15">
        <v>49.52</v>
      </c>
      <c r="AS15">
        <v>95.5</v>
      </c>
      <c r="AT15">
        <v>52</v>
      </c>
      <c r="AU15">
        <v>20.399999999999999</v>
      </c>
      <c r="AV15" s="1">
        <v>16</v>
      </c>
      <c r="AW15" s="3">
        <v>0.79919468872691835</v>
      </c>
      <c r="AX15" s="3">
        <v>8.2427255298289953E-2</v>
      </c>
      <c r="AY15" s="3">
        <v>0.11591270245357187</v>
      </c>
      <c r="AZ15" s="3">
        <v>2.4653535212197757E-3</v>
      </c>
      <c r="BA15" s="1">
        <v>1402.9</v>
      </c>
      <c r="BB15" s="1">
        <v>37.9</v>
      </c>
      <c r="BC15" s="1">
        <v>16.2</v>
      </c>
      <c r="BD15" s="1">
        <v>1507.3</v>
      </c>
      <c r="BE15" s="1">
        <v>261.3</v>
      </c>
      <c r="BF15" s="1">
        <v>2655.4</v>
      </c>
      <c r="BG15" s="1">
        <v>2170.5</v>
      </c>
      <c r="BH15" s="1">
        <v>14</v>
      </c>
      <c r="BI15" s="1">
        <v>60</v>
      </c>
      <c r="BJ15" s="1">
        <v>70.099999999999994</v>
      </c>
      <c r="BK15" s="1">
        <v>77.8</v>
      </c>
      <c r="BL15" s="1">
        <v>66.7</v>
      </c>
      <c r="BM15" s="1">
        <v>100</v>
      </c>
      <c r="BN15" s="1">
        <v>80</v>
      </c>
      <c r="BO15" s="1">
        <v>72.599999999999994</v>
      </c>
      <c r="BP15" s="1">
        <v>60</v>
      </c>
      <c r="BQ15" s="1">
        <v>43.8</v>
      </c>
      <c r="BR15" s="1">
        <v>42.9</v>
      </c>
      <c r="BS15" s="1">
        <v>48.8</v>
      </c>
      <c r="BT15" s="1">
        <v>4</v>
      </c>
      <c r="BU15" s="1">
        <v>58.3</v>
      </c>
      <c r="BV15" s="1">
        <v>85</v>
      </c>
      <c r="BW15">
        <v>176.4</v>
      </c>
      <c r="BX15">
        <v>100.6</v>
      </c>
      <c r="BY15">
        <v>32.299999999999997</v>
      </c>
      <c r="BZ15">
        <v>99</v>
      </c>
      <c r="CA15">
        <v>2.2999999999999998</v>
      </c>
      <c r="CB15">
        <v>104.5</v>
      </c>
      <c r="CC15">
        <v>111</v>
      </c>
      <c r="CD15">
        <v>0.94144144144144104</v>
      </c>
      <c r="CE15">
        <v>107.333333333333</v>
      </c>
      <c r="CF15">
        <v>71.3333333333333</v>
      </c>
      <c r="CG15">
        <v>83.4433333333333</v>
      </c>
      <c r="CH15">
        <v>11</v>
      </c>
      <c r="CI15">
        <v>54</v>
      </c>
      <c r="CJ15" t="s">
        <v>67</v>
      </c>
      <c r="CK15">
        <v>136</v>
      </c>
      <c r="CL15">
        <v>151</v>
      </c>
      <c r="CM15">
        <v>47</v>
      </c>
      <c r="CN15">
        <v>59</v>
      </c>
      <c r="CO15">
        <v>98</v>
      </c>
      <c r="CP15">
        <v>5.5</v>
      </c>
      <c r="CQ15">
        <v>0.47</v>
      </c>
      <c r="CR15">
        <v>0.46</v>
      </c>
      <c r="CS15">
        <v>321</v>
      </c>
      <c r="CT15">
        <v>2.6</v>
      </c>
      <c r="CU15">
        <v>430</v>
      </c>
      <c r="CV15">
        <v>2.89</v>
      </c>
      <c r="CW15">
        <v>159</v>
      </c>
      <c r="CX15">
        <v>144</v>
      </c>
      <c r="CY15">
        <v>1.61</v>
      </c>
      <c r="CZ15">
        <v>1.89</v>
      </c>
      <c r="DA15">
        <f>AVERAGE(-6,-7,-6)</f>
        <v>-6.333333333333333</v>
      </c>
      <c r="DB15">
        <f>AVERAGE(-2,-3,-1)</f>
        <v>-2</v>
      </c>
      <c r="DC15">
        <f>AVERAGE(5.5,5.7,5.9)</f>
        <v>5.7</v>
      </c>
      <c r="DD15">
        <v>2.74</v>
      </c>
      <c r="DE15" s="2">
        <f t="shared" si="1"/>
        <v>1.0079579203999789</v>
      </c>
      <c r="DF15">
        <v>-22</v>
      </c>
      <c r="DG15">
        <v>-19</v>
      </c>
      <c r="DH15">
        <v>25.48</v>
      </c>
      <c r="DI15">
        <v>180</v>
      </c>
      <c r="DJ15">
        <v>51.18</v>
      </c>
      <c r="DK15">
        <v>90</v>
      </c>
      <c r="DL15">
        <v>57</v>
      </c>
      <c r="DM15">
        <v>22.34</v>
      </c>
      <c r="DN15">
        <v>21</v>
      </c>
      <c r="DO15" s="3">
        <v>0.76298270491165809</v>
      </c>
      <c r="DP15" s="3">
        <v>0.10507612178151764</v>
      </c>
      <c r="DQ15" s="3">
        <v>0.12624024626303784</v>
      </c>
      <c r="DR15" s="3">
        <v>5.7009270437864135E-3</v>
      </c>
      <c r="DS15" s="16">
        <v>1686.047</v>
      </c>
      <c r="DT15" s="16">
        <v>32.388514999999998</v>
      </c>
      <c r="DU15" s="16">
        <v>33.878750000000004</v>
      </c>
      <c r="DV15" s="16">
        <v>1181.7860000000001</v>
      </c>
      <c r="DW15" s="16">
        <v>387.66800000000001</v>
      </c>
      <c r="DX15" s="16">
        <v>3438.5729999999999</v>
      </c>
      <c r="DY15" s="16">
        <v>2232.5459999999994</v>
      </c>
      <c r="DZ15" s="16">
        <v>6.1589680000000007</v>
      </c>
      <c r="EA15" s="16">
        <v>85</v>
      </c>
      <c r="EB15" s="16">
        <v>85.2</v>
      </c>
      <c r="EC15" s="16">
        <v>33.299999999999997</v>
      </c>
      <c r="ED15" s="16">
        <v>55.6</v>
      </c>
      <c r="EE15" s="16">
        <v>100</v>
      </c>
      <c r="EF15" s="16">
        <v>80</v>
      </c>
      <c r="EG15" s="16">
        <v>50.6</v>
      </c>
      <c r="EH15" s="16">
        <v>60</v>
      </c>
      <c r="EI15" s="16">
        <v>32.799999999999997</v>
      </c>
      <c r="EJ15" s="16">
        <v>48.2</v>
      </c>
      <c r="EK15" s="16">
        <v>65.400000000000006</v>
      </c>
      <c r="EL15" s="16">
        <v>5</v>
      </c>
      <c r="EM15" s="16">
        <v>37.5</v>
      </c>
      <c r="EN15" s="16">
        <v>35</v>
      </c>
      <c r="EO15" s="16">
        <v>176</v>
      </c>
      <c r="EP15" s="16">
        <v>96.9</v>
      </c>
      <c r="EQ15" s="16">
        <v>31.6</v>
      </c>
      <c r="ER15" s="16">
        <v>98</v>
      </c>
      <c r="ES15">
        <v>2.2000000000000002</v>
      </c>
      <c r="ET15">
        <v>102.5</v>
      </c>
      <c r="EU15">
        <v>107.5</v>
      </c>
      <c r="EV15">
        <v>0.95350000000000001</v>
      </c>
      <c r="EW15">
        <v>112.667</v>
      </c>
      <c r="EX15">
        <v>72</v>
      </c>
      <c r="EY15">
        <v>85.332999999999998</v>
      </c>
      <c r="EZ15">
        <v>24</v>
      </c>
      <c r="FA15">
        <v>54</v>
      </c>
      <c r="FB15" t="s">
        <v>67</v>
      </c>
      <c r="FC15">
        <v>162</v>
      </c>
      <c r="FD15">
        <v>96</v>
      </c>
      <c r="FE15">
        <v>44</v>
      </c>
      <c r="FF15">
        <v>99</v>
      </c>
      <c r="FG15">
        <v>99</v>
      </c>
      <c r="FH15">
        <v>5.2</v>
      </c>
      <c r="FI15">
        <v>0.46</v>
      </c>
      <c r="FJ15">
        <v>0.42</v>
      </c>
      <c r="FK15">
        <v>143</v>
      </c>
      <c r="FL15">
        <v>131</v>
      </c>
      <c r="FM15">
        <v>1.62</v>
      </c>
      <c r="FN15">
        <v>1.65</v>
      </c>
      <c r="FO15" s="34">
        <v>293.73874874986109</v>
      </c>
      <c r="FP15" s="34">
        <v>3.2342570301514977</v>
      </c>
      <c r="FQ15" s="34">
        <v>383.43171428571458</v>
      </c>
      <c r="FR15" s="34">
        <v>4.2218356372439585</v>
      </c>
      <c r="FS15">
        <f>AVERAGE(-5,-6,-6)</f>
        <v>-5.666666666666667</v>
      </c>
      <c r="FT15">
        <f>AVERAGE(-6,-6,-8)</f>
        <v>-6.666666666666667</v>
      </c>
      <c r="FU15">
        <f>AVERAGE(5.6,5.3,5.6)</f>
        <v>5.5</v>
      </c>
      <c r="FV15">
        <v>1.5</v>
      </c>
      <c r="FW15">
        <v>-14</v>
      </c>
      <c r="FX15">
        <v>-15</v>
      </c>
      <c r="FY15">
        <v>25.84</v>
      </c>
      <c r="FZ15">
        <v>179</v>
      </c>
      <c r="GA15">
        <v>52.03</v>
      </c>
      <c r="GB15">
        <v>89.5</v>
      </c>
      <c r="GC15">
        <v>58</v>
      </c>
      <c r="GD15">
        <v>22.63</v>
      </c>
      <c r="GE15">
        <v>21</v>
      </c>
      <c r="GF15" s="3">
        <v>0.79</v>
      </c>
      <c r="GG15" s="3">
        <v>9.3000000000000013E-2</v>
      </c>
      <c r="GH15" s="3">
        <v>0.114</v>
      </c>
      <c r="GI15" s="3">
        <v>3.0000000000000001E-3</v>
      </c>
      <c r="GJ15" s="30">
        <v>1249.8019999999999</v>
      </c>
      <c r="GK15" s="29">
        <v>53.945</v>
      </c>
      <c r="GL15">
        <v>13.6073</v>
      </c>
      <c r="GM15">
        <v>897.84688000000006</v>
      </c>
      <c r="GN15">
        <v>257.65077600000001</v>
      </c>
      <c r="GO15">
        <v>2418.6089999999999</v>
      </c>
      <c r="GP15">
        <v>2193.6857759999998</v>
      </c>
      <c r="GQ15">
        <v>13.578651000000001</v>
      </c>
      <c r="GR15" s="16">
        <v>85</v>
      </c>
      <c r="GS15" s="16">
        <v>92.6</v>
      </c>
      <c r="GT15" s="16">
        <v>100</v>
      </c>
      <c r="GU15" s="16">
        <v>100</v>
      </c>
      <c r="GV15" s="16">
        <v>100</v>
      </c>
      <c r="GW15" s="16">
        <v>80</v>
      </c>
      <c r="GX15" s="16">
        <v>62.4</v>
      </c>
      <c r="GY15" s="16">
        <v>85</v>
      </c>
      <c r="GZ15" s="16">
        <v>51.6</v>
      </c>
      <c r="HA15" s="16">
        <v>62.4</v>
      </c>
      <c r="HB15" s="16">
        <v>73.8</v>
      </c>
      <c r="HC15" s="16">
        <v>4</v>
      </c>
      <c r="HD15" s="16">
        <v>41.7</v>
      </c>
      <c r="HE15" s="16">
        <v>85</v>
      </c>
    </row>
    <row r="16" spans="1:213" x14ac:dyDescent="0.25">
      <c r="A16">
        <v>14</v>
      </c>
      <c r="B16" t="s">
        <v>83</v>
      </c>
      <c r="C16" s="1">
        <v>14.564</v>
      </c>
      <c r="D16" s="1">
        <v>1.9890000000000001</v>
      </c>
      <c r="E16">
        <v>146.5</v>
      </c>
      <c r="F16">
        <v>45.9</v>
      </c>
      <c r="G16">
        <v>21.4</v>
      </c>
      <c r="H16" s="1">
        <v>68</v>
      </c>
      <c r="I16">
        <v>1.4</v>
      </c>
      <c r="J16" s="18"/>
      <c r="K16" s="18"/>
      <c r="L16" s="18"/>
      <c r="M16" s="1">
        <v>115.333333333333</v>
      </c>
      <c r="N16" s="1">
        <v>82</v>
      </c>
      <c r="O16" s="1">
        <v>93</v>
      </c>
      <c r="P16" s="1">
        <v>82</v>
      </c>
      <c r="Q16" s="1">
        <v>95</v>
      </c>
      <c r="R16" t="s">
        <v>67</v>
      </c>
      <c r="S16">
        <v>109</v>
      </c>
      <c r="T16">
        <v>47</v>
      </c>
      <c r="U16">
        <v>64</v>
      </c>
      <c r="V16">
        <v>36</v>
      </c>
      <c r="W16">
        <v>102</v>
      </c>
      <c r="X16">
        <v>5</v>
      </c>
      <c r="Y16" s="2">
        <v>0.443</v>
      </c>
      <c r="Z16" s="2">
        <v>0.44600000000000001</v>
      </c>
      <c r="AA16" s="2">
        <v>395</v>
      </c>
      <c r="AB16" s="2">
        <v>2.81</v>
      </c>
      <c r="AC16" s="2">
        <v>619</v>
      </c>
      <c r="AD16" s="2">
        <v>3.26</v>
      </c>
      <c r="AE16" s="2">
        <v>92.1</v>
      </c>
      <c r="AF16" s="2">
        <v>89.2</v>
      </c>
      <c r="AG16" s="19">
        <v>1.26</v>
      </c>
      <c r="AH16" s="2">
        <v>0.86</v>
      </c>
      <c r="AI16" s="1">
        <f>AVERAGE(14,13,11)</f>
        <v>12.666666666666666</v>
      </c>
      <c r="AJ16" s="1">
        <f>AVERAGE(21,19,16)</f>
        <v>18.666666666666668</v>
      </c>
      <c r="AK16" s="1">
        <f>AVERAGE(5.8,6.5,5.6)</f>
        <v>5.9666666666666659</v>
      </c>
      <c r="AL16" s="1">
        <v>1.0900000000000001</v>
      </c>
      <c r="AM16" s="2">
        <f t="shared" si="0"/>
        <v>8.6177696241052412E-2</v>
      </c>
      <c r="AN16">
        <v>-4</v>
      </c>
      <c r="AO16">
        <v>3</v>
      </c>
      <c r="AP16">
        <v>21.61</v>
      </c>
      <c r="AQ16">
        <v>164</v>
      </c>
      <c r="AR16">
        <v>62.16</v>
      </c>
      <c r="AS16">
        <v>82</v>
      </c>
      <c r="AT16">
        <v>75</v>
      </c>
      <c r="AU16">
        <v>27.26</v>
      </c>
      <c r="AV16" s="1">
        <v>17</v>
      </c>
      <c r="AW16" s="24">
        <v>0.76900000000000002</v>
      </c>
      <c r="AX16" s="24">
        <v>8.8999999999999996E-2</v>
      </c>
      <c r="AY16" s="24">
        <v>0.14000000000000001</v>
      </c>
      <c r="AZ16" s="24">
        <v>3.0000000000000001E-3</v>
      </c>
      <c r="BA16" s="1">
        <v>1722.222722</v>
      </c>
      <c r="BB16" s="1">
        <v>94.469546000000008</v>
      </c>
      <c r="BC16" s="1">
        <v>51.070642500000005</v>
      </c>
      <c r="BD16" s="1">
        <v>28.364691499999999</v>
      </c>
      <c r="BE16" s="1">
        <v>1571.4086219999999</v>
      </c>
      <c r="BF16" s="1">
        <v>306.98168699999997</v>
      </c>
      <c r="BG16" s="1">
        <v>2741.3266809999996</v>
      </c>
      <c r="BH16" s="1">
        <v>43.6</v>
      </c>
      <c r="BI16" s="1">
        <v>19.3188125</v>
      </c>
      <c r="BJ16" s="1">
        <v>96.3</v>
      </c>
      <c r="BK16" s="1">
        <v>88.9</v>
      </c>
      <c r="BL16" s="1">
        <v>100</v>
      </c>
      <c r="BM16" s="1">
        <v>88.9</v>
      </c>
      <c r="BN16" s="1">
        <v>80</v>
      </c>
      <c r="BO16" s="1">
        <v>93.2</v>
      </c>
      <c r="BP16" s="1">
        <v>85</v>
      </c>
      <c r="BQ16" s="1">
        <v>81.3</v>
      </c>
      <c r="BR16" s="1">
        <v>71.400000000000006</v>
      </c>
      <c r="BS16" s="1">
        <v>50.8</v>
      </c>
      <c r="BT16" s="1">
        <v>5</v>
      </c>
      <c r="BU16" s="1">
        <v>91.7</v>
      </c>
      <c r="BV16" s="1">
        <v>85</v>
      </c>
      <c r="BW16">
        <v>147.5</v>
      </c>
      <c r="BX16">
        <v>47.3</v>
      </c>
      <c r="BY16">
        <v>21.7</v>
      </c>
      <c r="BZ16">
        <v>70</v>
      </c>
      <c r="CA16">
        <v>1.4</v>
      </c>
      <c r="CB16" s="18"/>
      <c r="CC16" s="18"/>
      <c r="CE16">
        <v>117.666666666666</v>
      </c>
      <c r="CF16">
        <v>79</v>
      </c>
      <c r="CG16">
        <v>91.6666666666666</v>
      </c>
      <c r="CH16">
        <v>86</v>
      </c>
      <c r="CI16">
        <v>91</v>
      </c>
      <c r="CJ16" t="s">
        <v>67</v>
      </c>
      <c r="CK16">
        <v>110</v>
      </c>
      <c r="CL16">
        <v>61</v>
      </c>
      <c r="CM16">
        <v>52</v>
      </c>
      <c r="CN16">
        <v>46</v>
      </c>
      <c r="CO16">
        <v>89</v>
      </c>
      <c r="CP16">
        <v>5</v>
      </c>
      <c r="CQ16">
        <v>0.5</v>
      </c>
      <c r="CR16">
        <v>0.49</v>
      </c>
      <c r="CS16">
        <v>395</v>
      </c>
      <c r="CT16">
        <v>2.81</v>
      </c>
      <c r="CU16">
        <v>619</v>
      </c>
      <c r="CV16">
        <v>3.26</v>
      </c>
      <c r="CW16">
        <v>92.1</v>
      </c>
      <c r="CX16">
        <v>86.2</v>
      </c>
      <c r="CY16">
        <v>1.26</v>
      </c>
      <c r="CZ16">
        <v>0.96</v>
      </c>
      <c r="DA16">
        <f>AVERAGE(12,11,15)</f>
        <v>12.666666666666666</v>
      </c>
      <c r="DB16">
        <f>AVERAGE(10,10,14)</f>
        <v>11.333333333333334</v>
      </c>
      <c r="DC16">
        <f>AVERAGE(5.5,5.4,5.5)</f>
        <v>5.4666666666666659</v>
      </c>
      <c r="DD16">
        <v>1.32</v>
      </c>
      <c r="DE16" s="2">
        <f t="shared" si="1"/>
        <v>0.27763173659827955</v>
      </c>
      <c r="DF16">
        <v>-18</v>
      </c>
      <c r="DG16">
        <v>-15</v>
      </c>
      <c r="DH16">
        <v>25.14</v>
      </c>
      <c r="DI16">
        <v>179</v>
      </c>
      <c r="DJ16">
        <v>72.680000000000007</v>
      </c>
      <c r="DK16">
        <v>89.5</v>
      </c>
      <c r="DL16">
        <v>80</v>
      </c>
      <c r="DM16">
        <v>28.67</v>
      </c>
      <c r="DN16">
        <v>21</v>
      </c>
      <c r="DO16" s="3">
        <v>0.86622826341724635</v>
      </c>
      <c r="DP16" s="3">
        <v>5.8153236333469846E-2</v>
      </c>
      <c r="DQ16" s="3">
        <v>7.4937899387403126E-2</v>
      </c>
      <c r="DR16" s="3">
        <v>6.8060086188075802E-4</v>
      </c>
      <c r="DS16" s="16">
        <v>2880.0299999999993</v>
      </c>
      <c r="DT16" s="16">
        <v>130.01676800000001</v>
      </c>
      <c r="DU16" s="16">
        <v>51.05449999999999</v>
      </c>
      <c r="DV16" s="16">
        <v>1805.9228500000006</v>
      </c>
      <c r="DW16" s="16">
        <v>662.09270000000004</v>
      </c>
      <c r="DX16" s="16">
        <v>3664.7552499999997</v>
      </c>
      <c r="DY16" s="16">
        <v>3032.3508000000002</v>
      </c>
      <c r="DZ16" s="16">
        <v>44.886920999999994</v>
      </c>
      <c r="EA16" s="16">
        <v>60</v>
      </c>
      <c r="EB16" s="16">
        <v>100</v>
      </c>
      <c r="EC16" s="16">
        <v>100</v>
      </c>
      <c r="ED16" s="16">
        <v>100</v>
      </c>
      <c r="EE16" s="16">
        <v>100</v>
      </c>
      <c r="EF16" s="16">
        <v>100</v>
      </c>
      <c r="EG16" s="16">
        <v>91.8</v>
      </c>
      <c r="EH16" s="16">
        <v>85</v>
      </c>
      <c r="EI16" s="16">
        <v>79.7</v>
      </c>
      <c r="EJ16" s="16">
        <v>80.400000000000006</v>
      </c>
      <c r="EK16" s="16">
        <v>55</v>
      </c>
      <c r="EL16" s="16">
        <v>5</v>
      </c>
      <c r="EM16" s="16">
        <v>91.7</v>
      </c>
      <c r="EN16" s="16">
        <v>85</v>
      </c>
      <c r="EO16" s="16">
        <v>148</v>
      </c>
      <c r="EP16" s="16">
        <v>46.8</v>
      </c>
      <c r="EQ16" s="16">
        <v>21.4</v>
      </c>
      <c r="ER16" s="16">
        <v>66</v>
      </c>
      <c r="ES16" s="16">
        <v>1.4</v>
      </c>
      <c r="ET16" s="16">
        <v>70</v>
      </c>
      <c r="EU16" s="16">
        <v>85.5</v>
      </c>
      <c r="EV16" s="16">
        <v>0.81869999999999998</v>
      </c>
      <c r="EW16" s="16">
        <v>99.33</v>
      </c>
      <c r="EX16" s="16">
        <v>67.667000000000002</v>
      </c>
      <c r="EY16" s="16">
        <v>78</v>
      </c>
      <c r="EZ16" s="16">
        <v>23</v>
      </c>
      <c r="FA16" s="16">
        <v>64</v>
      </c>
      <c r="FB16" t="s">
        <v>67</v>
      </c>
      <c r="FC16">
        <v>99</v>
      </c>
      <c r="FD16">
        <v>38</v>
      </c>
      <c r="FE16">
        <v>47</v>
      </c>
      <c r="FF16">
        <v>44</v>
      </c>
      <c r="FG16">
        <v>91</v>
      </c>
      <c r="FH16">
        <v>5.0999999999999996</v>
      </c>
      <c r="FI16">
        <v>0.44</v>
      </c>
      <c r="FJ16">
        <v>0.44</v>
      </c>
      <c r="FK16">
        <v>88</v>
      </c>
      <c r="FL16">
        <v>92.1</v>
      </c>
      <c r="FM16">
        <v>0.71</v>
      </c>
      <c r="FN16">
        <v>0.62</v>
      </c>
      <c r="FO16" s="34">
        <v>332.46150000000029</v>
      </c>
      <c r="FP16" s="34">
        <v>4.0304147494521345</v>
      </c>
      <c r="FQ16" s="34">
        <v>482.86074999999954</v>
      </c>
      <c r="FR16" s="34">
        <v>5.8536976122995172</v>
      </c>
      <c r="FS16">
        <f>AVERAGE(14,13,6)</f>
        <v>11</v>
      </c>
      <c r="FT16">
        <f>AVERAGE(14,12,5)</f>
        <v>10.333333333333334</v>
      </c>
      <c r="FU16">
        <f>AVERAGE(4.8,5,4.8)</f>
        <v>4.8666666666666671</v>
      </c>
      <c r="FV16">
        <v>1.58</v>
      </c>
      <c r="FW16">
        <v>-10</v>
      </c>
      <c r="FX16">
        <v>-10</v>
      </c>
      <c r="FY16">
        <v>26.52</v>
      </c>
      <c r="FZ16">
        <v>166</v>
      </c>
      <c r="GA16">
        <v>76.44</v>
      </c>
      <c r="GB16">
        <v>83</v>
      </c>
      <c r="GC16">
        <v>91</v>
      </c>
      <c r="GD16">
        <v>46.75</v>
      </c>
      <c r="GE16">
        <v>-10</v>
      </c>
      <c r="GF16" s="3">
        <v>0.73299999999999998</v>
      </c>
      <c r="GG16" s="3">
        <v>7.2999999999999995E-2</v>
      </c>
      <c r="GH16" s="3">
        <v>0.14899999999999999</v>
      </c>
      <c r="GI16" s="3">
        <v>1E-3</v>
      </c>
      <c r="GJ16">
        <v>1815.2666360000001</v>
      </c>
      <c r="GK16">
        <v>86.821779000000006</v>
      </c>
      <c r="GL16">
        <v>29.52975</v>
      </c>
      <c r="GM16">
        <v>1118.4111029999999</v>
      </c>
      <c r="GN16">
        <v>339.68285900000001</v>
      </c>
      <c r="GO16">
        <v>1572.9617900000001</v>
      </c>
      <c r="GP16">
        <v>1669.6412359999999</v>
      </c>
      <c r="GQ16">
        <v>41.942221000000004</v>
      </c>
      <c r="GR16">
        <v>85</v>
      </c>
      <c r="GS16" s="16">
        <v>100</v>
      </c>
      <c r="GT16" s="16">
        <v>100</v>
      </c>
      <c r="GU16" s="16">
        <v>100</v>
      </c>
      <c r="GV16" s="16">
        <v>100</v>
      </c>
      <c r="GW16" s="16">
        <v>80</v>
      </c>
      <c r="GX16" s="16">
        <v>81.5</v>
      </c>
      <c r="GY16" s="16">
        <v>85</v>
      </c>
      <c r="GZ16" s="16">
        <v>69.599999999999994</v>
      </c>
      <c r="HA16" s="16">
        <v>80.400000000000006</v>
      </c>
      <c r="HB16" s="16">
        <v>46.7</v>
      </c>
      <c r="HC16" s="16">
        <v>5</v>
      </c>
      <c r="HD16" s="16">
        <v>83.3</v>
      </c>
      <c r="HE16" s="16">
        <v>60</v>
      </c>
    </row>
    <row r="17" spans="3:213" s="21" customFormat="1" ht="15.6" x14ac:dyDescent="0.3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  <c r="Z17" s="2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6"/>
      <c r="AX17" s="26"/>
      <c r="AY17" s="26"/>
      <c r="AZ17" s="26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31"/>
      <c r="DT17" s="31"/>
      <c r="DU17" s="31"/>
      <c r="DV17" s="31"/>
      <c r="DW17" s="31"/>
      <c r="DX17" s="31"/>
      <c r="DY17" s="31"/>
      <c r="DZ17" s="31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</row>
    <row r="18" spans="3:213" s="21" customFormat="1" ht="15.6" x14ac:dyDescent="0.3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6"/>
      <c r="AX18" s="26"/>
      <c r="AY18" s="26"/>
      <c r="AZ18" s="26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</row>
    <row r="19" spans="3:213" x14ac:dyDescent="0.25">
      <c r="L19" s="2"/>
      <c r="BW19" s="8"/>
      <c r="BX19" s="8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</row>
    <row r="20" spans="3:213" x14ac:dyDescent="0.25">
      <c r="J20" s="1"/>
      <c r="AL20" s="1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</row>
    <row r="21" spans="3:213" ht="15.6" x14ac:dyDescent="0.3">
      <c r="C21" s="22"/>
      <c r="D21" s="22"/>
      <c r="E21" s="22"/>
      <c r="F21" s="22"/>
      <c r="G21" s="22"/>
      <c r="H21" s="22"/>
      <c r="I21" s="23"/>
      <c r="J21" s="23"/>
      <c r="K21" s="23"/>
      <c r="L21" s="23"/>
      <c r="R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</row>
    <row r="22" spans="3:213" x14ac:dyDescent="0.25">
      <c r="I22" s="2"/>
      <c r="J22" s="2"/>
      <c r="K22" s="2"/>
      <c r="L22" s="2"/>
      <c r="M22" s="1"/>
      <c r="N22" s="1"/>
      <c r="O22" s="1"/>
      <c r="P22" s="1"/>
      <c r="Q22" s="1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</row>
    <row r="24" spans="3:213" ht="15.6" x14ac:dyDescent="0.3">
      <c r="G24" s="21"/>
      <c r="H24" s="21"/>
      <c r="I24" s="21"/>
      <c r="J24" s="21"/>
      <c r="K24" s="21"/>
      <c r="L24" s="21"/>
    </row>
    <row r="27" spans="3:213" x14ac:dyDescent="0.25">
      <c r="G27" s="20"/>
    </row>
    <row r="28" spans="3:213" x14ac:dyDescent="0.25">
      <c r="G28" s="20"/>
    </row>
    <row r="66" spans="4:5" x14ac:dyDescent="0.25">
      <c r="D66" s="1"/>
    </row>
    <row r="67" spans="4:5" x14ac:dyDescent="0.25">
      <c r="D67" s="1"/>
    </row>
    <row r="68" spans="4:5" x14ac:dyDescent="0.25">
      <c r="D68" s="1"/>
    </row>
    <row r="69" spans="4:5" x14ac:dyDescent="0.25">
      <c r="D69" s="1"/>
    </row>
    <row r="70" spans="4:5" x14ac:dyDescent="0.25">
      <c r="D70" s="1"/>
    </row>
    <row r="71" spans="4:5" x14ac:dyDescent="0.25">
      <c r="D71" s="1"/>
    </row>
    <row r="72" spans="4:5" x14ac:dyDescent="0.25">
      <c r="D72" s="1"/>
    </row>
    <row r="73" spans="4:5" x14ac:dyDescent="0.25">
      <c r="D73" s="1"/>
    </row>
    <row r="74" spans="4:5" x14ac:dyDescent="0.25">
      <c r="D74" s="1"/>
    </row>
    <row r="75" spans="4:5" ht="15.6" x14ac:dyDescent="0.3">
      <c r="D75" s="23"/>
      <c r="E75" s="23"/>
    </row>
    <row r="76" spans="4:5" x14ac:dyDescent="0.25">
      <c r="D7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zoomScale="95" zoomScaleNormal="95" workbookViewId="0">
      <selection activeCell="B8" sqref="B8"/>
    </sheetView>
  </sheetViews>
  <sheetFormatPr defaultRowHeight="15" x14ac:dyDescent="0.25"/>
  <cols>
    <col min="2" max="2" width="16.6328125" bestFit="1" customWidth="1"/>
    <col min="3" max="3" width="16.26953125" bestFit="1" customWidth="1"/>
    <col min="5" max="5" width="15.26953125" bestFit="1" customWidth="1"/>
    <col min="6" max="6" width="13.36328125" customWidth="1"/>
    <col min="7" max="7" width="13.26953125" customWidth="1"/>
    <col min="9" max="9" width="15.26953125" bestFit="1" customWidth="1"/>
  </cols>
  <sheetData>
    <row r="1" spans="1:7" x14ac:dyDescent="0.25">
      <c r="B1" t="s">
        <v>93</v>
      </c>
      <c r="F1" t="s">
        <v>88</v>
      </c>
    </row>
    <row r="2" spans="1:7" x14ac:dyDescent="0.25">
      <c r="B2" t="s">
        <v>73</v>
      </c>
      <c r="F2" t="s">
        <v>73</v>
      </c>
    </row>
    <row r="3" spans="1:7" x14ac:dyDescent="0.25">
      <c r="B3" t="s">
        <v>71</v>
      </c>
      <c r="C3" t="s">
        <v>72</v>
      </c>
      <c r="F3" t="s">
        <v>71</v>
      </c>
      <c r="G3" t="s">
        <v>72</v>
      </c>
    </row>
    <row r="4" spans="1:7" x14ac:dyDescent="0.25">
      <c r="A4">
        <v>1</v>
      </c>
      <c r="B4">
        <v>29</v>
      </c>
      <c r="C4">
        <v>31</v>
      </c>
      <c r="E4">
        <v>1</v>
      </c>
      <c r="F4" s="32"/>
      <c r="G4" s="32"/>
    </row>
    <row r="5" spans="1:7" x14ac:dyDescent="0.25">
      <c r="A5">
        <v>2</v>
      </c>
      <c r="B5">
        <v>21</v>
      </c>
      <c r="C5">
        <v>27</v>
      </c>
      <c r="E5">
        <v>2</v>
      </c>
      <c r="F5" s="32"/>
      <c r="G5" s="32"/>
    </row>
    <row r="6" spans="1:7" x14ac:dyDescent="0.25">
      <c r="A6">
        <v>3</v>
      </c>
      <c r="B6">
        <v>27</v>
      </c>
      <c r="C6">
        <v>45</v>
      </c>
      <c r="E6">
        <v>3</v>
      </c>
      <c r="F6" s="32"/>
      <c r="G6" s="32"/>
    </row>
    <row r="7" spans="1:7" x14ac:dyDescent="0.25">
      <c r="A7">
        <v>4</v>
      </c>
      <c r="B7">
        <v>46</v>
      </c>
      <c r="C7">
        <v>49</v>
      </c>
      <c r="E7">
        <v>4</v>
      </c>
      <c r="F7">
        <v>11</v>
      </c>
      <c r="G7">
        <v>11</v>
      </c>
    </row>
    <row r="8" spans="1:7" x14ac:dyDescent="0.25">
      <c r="A8">
        <v>5</v>
      </c>
      <c r="B8">
        <f>51-9</f>
        <v>42</v>
      </c>
      <c r="C8">
        <v>51</v>
      </c>
      <c r="E8">
        <v>5</v>
      </c>
      <c r="F8">
        <v>10</v>
      </c>
      <c r="G8">
        <v>11</v>
      </c>
    </row>
    <row r="9" spans="1:7" x14ac:dyDescent="0.25">
      <c r="A9">
        <v>6</v>
      </c>
      <c r="B9">
        <v>44</v>
      </c>
      <c r="C9">
        <v>45</v>
      </c>
      <c r="E9">
        <v>6</v>
      </c>
      <c r="F9">
        <v>12</v>
      </c>
      <c r="G9">
        <v>12</v>
      </c>
    </row>
    <row r="10" spans="1:7" x14ac:dyDescent="0.25">
      <c r="A10">
        <v>7</v>
      </c>
      <c r="B10">
        <v>41</v>
      </c>
      <c r="C10">
        <v>42</v>
      </c>
      <c r="E10">
        <v>7</v>
      </c>
      <c r="F10" s="15">
        <v>17</v>
      </c>
      <c r="G10" s="15">
        <v>17</v>
      </c>
    </row>
    <row r="11" spans="1:7" x14ac:dyDescent="0.25">
      <c r="A11">
        <v>8</v>
      </c>
      <c r="B11">
        <v>46</v>
      </c>
      <c r="C11">
        <v>47</v>
      </c>
      <c r="E11">
        <v>8</v>
      </c>
      <c r="F11">
        <v>13</v>
      </c>
      <c r="G11">
        <v>13</v>
      </c>
    </row>
    <row r="12" spans="1:7" x14ac:dyDescent="0.25">
      <c r="A12">
        <v>9</v>
      </c>
      <c r="B12">
        <v>36</v>
      </c>
      <c r="C12">
        <v>39</v>
      </c>
      <c r="E12">
        <v>9</v>
      </c>
      <c r="F12">
        <v>13</v>
      </c>
      <c r="G12">
        <v>13</v>
      </c>
    </row>
    <row r="13" spans="1:7" x14ac:dyDescent="0.25">
      <c r="A13">
        <v>10</v>
      </c>
      <c r="B13">
        <v>43</v>
      </c>
      <c r="C13">
        <v>45</v>
      </c>
      <c r="E13">
        <v>10</v>
      </c>
      <c r="F13">
        <v>13</v>
      </c>
      <c r="G13">
        <v>13</v>
      </c>
    </row>
    <row r="14" spans="1:7" x14ac:dyDescent="0.25">
      <c r="A14">
        <v>11</v>
      </c>
      <c r="B14">
        <v>29</v>
      </c>
      <c r="C14">
        <v>33</v>
      </c>
      <c r="E14">
        <v>11</v>
      </c>
      <c r="F14">
        <v>8</v>
      </c>
      <c r="G14">
        <v>11</v>
      </c>
    </row>
    <row r="15" spans="1:7" x14ac:dyDescent="0.25">
      <c r="A15">
        <v>12</v>
      </c>
      <c r="B15">
        <f>44-8</f>
        <v>36</v>
      </c>
      <c r="C15">
        <f>52-8</f>
        <v>44</v>
      </c>
      <c r="E15">
        <v>12</v>
      </c>
      <c r="F15">
        <v>8</v>
      </c>
      <c r="G15">
        <v>11</v>
      </c>
    </row>
    <row r="16" spans="1:7" x14ac:dyDescent="0.25">
      <c r="A16">
        <v>13</v>
      </c>
      <c r="B16">
        <v>47</v>
      </c>
      <c r="C16">
        <f>55-7</f>
        <v>48</v>
      </c>
      <c r="E16">
        <v>13</v>
      </c>
      <c r="F16">
        <v>13</v>
      </c>
      <c r="G16">
        <v>13</v>
      </c>
    </row>
    <row r="17" spans="1:7" x14ac:dyDescent="0.25">
      <c r="A17">
        <v>14</v>
      </c>
      <c r="B17">
        <v>39</v>
      </c>
      <c r="C17">
        <v>40</v>
      </c>
      <c r="E17">
        <v>14</v>
      </c>
      <c r="F17">
        <v>10</v>
      </c>
      <c r="G17">
        <v>11</v>
      </c>
    </row>
    <row r="19" spans="1:7" x14ac:dyDescent="0.25">
      <c r="B19" t="s">
        <v>74</v>
      </c>
      <c r="F19" t="s">
        <v>74</v>
      </c>
    </row>
    <row r="20" spans="1:7" x14ac:dyDescent="0.25">
      <c r="B20" t="s">
        <v>71</v>
      </c>
      <c r="C20" t="s">
        <v>72</v>
      </c>
      <c r="F20" t="s">
        <v>71</v>
      </c>
      <c r="G20" t="s">
        <v>72</v>
      </c>
    </row>
    <row r="21" spans="1:7" x14ac:dyDescent="0.25">
      <c r="A21">
        <v>1</v>
      </c>
      <c r="B21">
        <v>12</v>
      </c>
      <c r="C21">
        <v>12</v>
      </c>
      <c r="E21">
        <v>1</v>
      </c>
      <c r="F21" s="32"/>
      <c r="G21" s="32"/>
    </row>
    <row r="22" spans="1:7" x14ac:dyDescent="0.25">
      <c r="A22">
        <v>2</v>
      </c>
      <c r="B22">
        <v>12</v>
      </c>
      <c r="C22">
        <v>12</v>
      </c>
      <c r="E22">
        <v>2</v>
      </c>
      <c r="F22" s="32"/>
      <c r="G22" s="32"/>
    </row>
    <row r="23" spans="1:7" x14ac:dyDescent="0.25">
      <c r="A23">
        <v>3</v>
      </c>
      <c r="B23">
        <v>10</v>
      </c>
      <c r="C23">
        <v>14</v>
      </c>
      <c r="E23">
        <v>3</v>
      </c>
      <c r="F23" s="32"/>
      <c r="G23" s="32"/>
    </row>
    <row r="24" spans="1:7" x14ac:dyDescent="0.25">
      <c r="A24">
        <v>4</v>
      </c>
      <c r="B24">
        <v>14</v>
      </c>
      <c r="C24">
        <v>17</v>
      </c>
      <c r="E24">
        <v>4</v>
      </c>
      <c r="F24">
        <v>15</v>
      </c>
      <c r="G24">
        <v>15</v>
      </c>
    </row>
    <row r="25" spans="1:7" x14ac:dyDescent="0.25">
      <c r="A25">
        <v>5</v>
      </c>
      <c r="B25">
        <v>12</v>
      </c>
      <c r="C25">
        <v>15</v>
      </c>
      <c r="E25">
        <v>5</v>
      </c>
      <c r="F25">
        <v>10</v>
      </c>
      <c r="G25">
        <v>11</v>
      </c>
    </row>
    <row r="26" spans="1:7" x14ac:dyDescent="0.25">
      <c r="A26">
        <v>6</v>
      </c>
      <c r="B26">
        <v>15</v>
      </c>
      <c r="C26">
        <v>15</v>
      </c>
      <c r="E26">
        <v>6</v>
      </c>
      <c r="F26">
        <v>7</v>
      </c>
      <c r="G26">
        <v>8</v>
      </c>
    </row>
    <row r="27" spans="1:7" x14ac:dyDescent="0.25">
      <c r="A27">
        <v>7</v>
      </c>
      <c r="B27">
        <v>11</v>
      </c>
      <c r="C27">
        <v>12</v>
      </c>
      <c r="E27">
        <v>7</v>
      </c>
      <c r="F27">
        <v>14</v>
      </c>
      <c r="G27">
        <v>14</v>
      </c>
    </row>
    <row r="28" spans="1:7" x14ac:dyDescent="0.25">
      <c r="A28">
        <v>8</v>
      </c>
      <c r="B28">
        <v>13</v>
      </c>
      <c r="C28">
        <v>13</v>
      </c>
      <c r="E28">
        <v>8</v>
      </c>
      <c r="F28">
        <v>13</v>
      </c>
      <c r="G28">
        <v>13</v>
      </c>
    </row>
    <row r="29" spans="1:7" x14ac:dyDescent="0.25">
      <c r="A29">
        <v>9</v>
      </c>
      <c r="B29">
        <v>10</v>
      </c>
      <c r="C29">
        <v>12</v>
      </c>
      <c r="E29">
        <v>9</v>
      </c>
      <c r="F29">
        <v>13</v>
      </c>
      <c r="G29">
        <v>13</v>
      </c>
    </row>
    <row r="30" spans="1:7" x14ac:dyDescent="0.25">
      <c r="A30">
        <v>10</v>
      </c>
      <c r="B30">
        <v>10</v>
      </c>
      <c r="C30">
        <v>12</v>
      </c>
      <c r="E30">
        <v>10</v>
      </c>
      <c r="F30">
        <v>13</v>
      </c>
      <c r="G30">
        <v>13</v>
      </c>
    </row>
    <row r="31" spans="1:7" x14ac:dyDescent="0.25">
      <c r="A31">
        <v>11</v>
      </c>
      <c r="B31">
        <v>10</v>
      </c>
      <c r="C31">
        <v>12</v>
      </c>
      <c r="E31">
        <v>11</v>
      </c>
      <c r="F31">
        <v>8</v>
      </c>
      <c r="G31">
        <v>11</v>
      </c>
    </row>
    <row r="32" spans="1:7" x14ac:dyDescent="0.25">
      <c r="A32">
        <v>12</v>
      </c>
      <c r="B32">
        <v>13</v>
      </c>
      <c r="C32">
        <v>15</v>
      </c>
      <c r="E32">
        <v>12</v>
      </c>
      <c r="F32">
        <v>8</v>
      </c>
      <c r="G32">
        <v>11</v>
      </c>
    </row>
    <row r="33" spans="1:7" x14ac:dyDescent="0.25">
      <c r="A33">
        <v>13</v>
      </c>
      <c r="B33">
        <v>16</v>
      </c>
      <c r="C33">
        <v>16</v>
      </c>
      <c r="E33">
        <v>13</v>
      </c>
      <c r="F33">
        <v>13</v>
      </c>
      <c r="G33">
        <v>13</v>
      </c>
    </row>
    <row r="34" spans="1:7" x14ac:dyDescent="0.25">
      <c r="A34">
        <v>14</v>
      </c>
      <c r="B34">
        <v>9</v>
      </c>
      <c r="C34">
        <v>12</v>
      </c>
      <c r="E34">
        <v>14</v>
      </c>
      <c r="F34">
        <v>10</v>
      </c>
      <c r="G34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 Visit Data</vt:lpstr>
      <vt:lpstr>Adherence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Chen</dc:creator>
  <cp:lastModifiedBy>Angela Chen</cp:lastModifiedBy>
  <dcterms:created xsi:type="dcterms:W3CDTF">2018-01-13T00:50:46Z</dcterms:created>
  <dcterms:modified xsi:type="dcterms:W3CDTF">2020-01-24T22:50:54Z</dcterms:modified>
</cp:coreProperties>
</file>